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45" yWindow="165" windowWidth="28860" windowHeight="6480"/>
  </bookViews>
  <sheets>
    <sheet name="WPI -LIPIEC wszystkie zadania" sheetId="11" r:id="rId1"/>
  </sheets>
  <externalReferences>
    <externalReference r:id="rId2"/>
  </externalReferences>
  <definedNames>
    <definedName name="_xlnm._FilterDatabase" localSheetId="0" hidden="1">'WPI -LIPIEC wszystkie zadania'!$A$4:$IN$488</definedName>
    <definedName name="_xlnm.Print_Area" localSheetId="0">'WPI -LIPIEC wszystkie zadania'!$C$1:$AE$572</definedName>
    <definedName name="realizacje">[1]Listy!$I$2:$I$13</definedName>
    <definedName name="robota">[1]Listy!$M$2:$M$5</definedName>
    <definedName name="tu" localSheetId="0">#REF!</definedName>
    <definedName name="_xlnm.Print_Titles" localSheetId="0">'WPI -LIPIEC wszystkie zadania'!$3:$4</definedName>
    <definedName name="Z_0DF00089_17B2_459C_9EA2_2DAD554DE6B4_.wvu.FilterData" localSheetId="0" hidden="1">'WPI -LIPIEC wszystkie zadania'!$A$4:$IO$488</definedName>
    <definedName name="Z_124ECDE6_0416_4BD2_AB8F_772BED097B34_.wvu.Cols" localSheetId="0" hidden="1">'WPI -LIPIEC wszystkie zadania'!$H:$N</definedName>
    <definedName name="Z_124ECDE6_0416_4BD2_AB8F_772BED097B34_.wvu.FilterData" localSheetId="0" hidden="1">'WPI -LIPIEC wszystkie zadania'!$A$4:$IN$488</definedName>
    <definedName name="Z_18AE6EAE_0F0A_4846_A69B_6F0A4ACCB07F_.wvu.Cols" localSheetId="0" hidden="1">'WPI -LIPIEC wszystkie zadania'!$I:$J,'WPI -LIPIEC wszystkie zadania'!$L:$N</definedName>
    <definedName name="Z_18AE6EAE_0F0A_4846_A69B_6F0A4ACCB07F_.wvu.FilterData" localSheetId="0" hidden="1">'WPI -LIPIEC wszystkie zadania'!$A$4:$IN$488</definedName>
    <definedName name="Z_641D90E0_61E0_45A7_845B_D5C7FBF9DA4D_.wvu.FilterData" localSheetId="0" hidden="1">'WPI -LIPIEC wszystkie zadania'!$A$4:$IN$488</definedName>
    <definedName name="Z_75FF799D_77D1_49C2_9044_C3D3A4453E17_.wvu.FilterData" localSheetId="0" hidden="1">'WPI -LIPIEC wszystkie zadania'!$A$4:$IN$488</definedName>
    <definedName name="Z_78CA28D9_2AE1_4ACE_90DA_3F97BC54FF6F_.wvu.Cols" localSheetId="0" hidden="1">'WPI -LIPIEC wszystkie zadania'!$E:$N</definedName>
    <definedName name="Z_78CA28D9_2AE1_4ACE_90DA_3F97BC54FF6F_.wvu.FilterData" localSheetId="0" hidden="1">'WPI -LIPIEC wszystkie zadania'!$A$4:$IN$488</definedName>
    <definedName name="Z_8B66C9B8_A46F_4A03_89E7_1BD0A970B702_.wvu.FilterData" localSheetId="0" hidden="1">'WPI -LIPIEC wszystkie zadania'!$A$4:$IN$488</definedName>
    <definedName name="Z_BEAA7B2E_C361_4F67_8E31_BED3C841E2B7_.wvu.Cols" localSheetId="0" hidden="1">'WPI -LIPIEC wszystkie zadania'!$G:$G,'WPI -LIPIEC wszystkie zadania'!$I:$J,'WPI -LIPIEC wszystkie zadania'!$L:$N</definedName>
    <definedName name="Z_BEAA7B2E_C361_4F67_8E31_BED3C841E2B7_.wvu.FilterData" localSheetId="0" hidden="1">'WPI -LIPIEC wszystkie zadania'!$A$4:$IN$488</definedName>
    <definedName name="Z_D3356158_33EE_488B_AF6F_AB65C0C47B1F_.wvu.Cols" localSheetId="0" hidden="1">'WPI -LIPIEC wszystkie zadania'!$G:$G,'WPI -LIPIEC wszystkie zadania'!$I:$J,'WPI -LIPIEC wszystkie zadania'!$L:$N</definedName>
    <definedName name="Z_D3356158_33EE_488B_AF6F_AB65C0C47B1F_.wvu.FilterData" localSheetId="0" hidden="1">'WPI -LIPIEC wszystkie zadania'!$A$4:$IN$488</definedName>
    <definedName name="Z_D7B60B91_AC8B_489B_A8A0_809CDF29D311_.wvu.FilterData" localSheetId="0" hidden="1">'WPI -LIPIEC wszystkie zadania'!$A$4:$IN$488</definedName>
    <definedName name="Z_E665B884_3974_4E9F_8D9E_E3411BF800A1_.wvu.FilterData" localSheetId="0" hidden="1">'WPI -LIPIEC wszystkie zadania'!$A$4:$IN$488</definedName>
    <definedName name="Z_ED211EBA_E518_4C0C_BCC8_BA697CDE1468_.wvu.Cols" localSheetId="0" hidden="1">'WPI -LIPIEC wszystkie zadania'!$G:$G,'WPI -LIPIEC wszystkie zadania'!$I:$J,'WPI -LIPIEC wszystkie zadania'!$L:$N</definedName>
    <definedName name="Z_ED211EBA_E518_4C0C_BCC8_BA697CDE1468_.wvu.FilterData" localSheetId="0" hidden="1">'WPI -LIPIEC wszystkie zadania'!$A$4:$IN$488</definedName>
    <definedName name="Z_F303E5FC_F7BE_48B2_AF1A_6402ED48E307_.wvu.FilterData" localSheetId="0" hidden="1">'WPI -LIPIEC wszystkie zadania'!$A$4:$IN$488</definedName>
    <definedName name="Z_F3BAF276_7867_4DBA_8B3D_BE93468BEEC8_.wvu.Cols" localSheetId="0" hidden="1">'WPI -LIPIEC wszystkie zadania'!$L:$N</definedName>
    <definedName name="Z_F3BAF276_7867_4DBA_8B3D_BE93468BEEC8_.wvu.FilterData" localSheetId="0" hidden="1">'WPI -LIPIEC wszystkie zadania'!$A$4:$IN$488</definedName>
    <definedName name="Z_FBCA4904_57A4_4364_89E1_75F2C9F7D5EB_.wvu.FilterData" localSheetId="0" hidden="1">#REF!</definedName>
    <definedName name="Z_FBCA4904_57A4_4364_89E1_75F2C9F7D5EB_.wvu.PrintArea" localSheetId="0" hidden="1">#REF!</definedName>
    <definedName name="Z_FBCA4904_57A4_4364_89E1_75F2C9F7D5EB_.wvu.PrintTitles" localSheetId="0" hidden="1">#REF!</definedName>
    <definedName name="Z_FBCA4904_57A4_4364_89E1_75F2C9F7D5EB_.wvu.Rows" localSheetId="0" hidden="1">#REF!</definedName>
  </definedNames>
  <calcPr calcId="124519"/>
  <customWorkbookViews>
    <customWorkbookView name="umilni01 - Widok osobisty" guid="{124ECDE6-0416-4BD2-AB8F-772BED097B34}" mergeInterval="0" personalView="1" maximized="1" xWindow="1" yWindow="1" windowWidth="1916" windowHeight="786" activeSheetId="7"/>
    <customWorkbookView name="umjoni01 - Widok osobisty" guid="{78CA28D9-2AE1-4ACE-90DA-3F97BC54FF6F}" mergeInterval="0" personalView="1" maximized="1" xWindow="1" yWindow="1" windowWidth="1920" windowHeight="851" activeSheetId="7"/>
    <customWorkbookView name="umewka02 - Widok osobisty" guid="{BEAA7B2E-C361-4F67-8E31-BED3C841E2B7}" mergeInterval="0" personalView="1" maximized="1" xWindow="1" yWindow="1" windowWidth="1916" windowHeight="851" activeSheetId="4"/>
    <customWorkbookView name="umalwa01 - Widok osobisty" guid="{ED211EBA-E518-4C0C-BCC8-BA697CDE1468}" mergeInterval="0" personalView="1" maximized="1" xWindow="1" yWindow="1" windowWidth="1920" windowHeight="851" activeSheetId="7"/>
    <customWorkbookView name="umizma01 - Widok osobisty" guid="{D3356158-33EE-488B-AF6F-AB65C0C47B1F}" mergeInterval="0" personalView="1" maximized="1" xWindow="1" yWindow="1" windowWidth="1920" windowHeight="851" activeSheetId="7"/>
    <customWorkbookView name="umbawo01 - Widok osobisty" guid="{F3BAF276-7867-4DBA-8B3D-BE93468BEEC8}" mergeInterval="0" personalView="1" maximized="1" xWindow="1" yWindow="1" windowWidth="1916" windowHeight="755" activeSheetId="7"/>
    <customWorkbookView name="umkahr01 - Widok osobisty" guid="{18AE6EAE-0F0A-4846-A69B-6F0A4ACCB07F}" mergeInterval="0" personalView="1" maximized="1" xWindow="1" yWindow="1" windowWidth="1920" windowHeight="809" activeSheetId="7"/>
  </customWorkbookViews>
</workbook>
</file>

<file path=xl/calcChain.xml><?xml version="1.0" encoding="utf-8"?>
<calcChain xmlns="http://schemas.openxmlformats.org/spreadsheetml/2006/main">
  <c r="I504" i="11"/>
  <c r="J504"/>
  <c r="L504"/>
  <c r="M504"/>
  <c r="N504"/>
  <c r="O504"/>
  <c r="P504"/>
  <c r="Q504"/>
  <c r="R504"/>
  <c r="S504"/>
  <c r="T504"/>
  <c r="U504"/>
  <c r="V504"/>
  <c r="W504"/>
  <c r="X504"/>
  <c r="Y504"/>
  <c r="Z504"/>
  <c r="AA504"/>
  <c r="AB504"/>
  <c r="AC504"/>
  <c r="AD504"/>
  <c r="AE504"/>
  <c r="AF504"/>
  <c r="V104"/>
  <c r="W104"/>
  <c r="X104"/>
  <c r="Y104"/>
  <c r="Z104"/>
  <c r="AA104"/>
  <c r="AB104"/>
  <c r="AC104"/>
  <c r="AD104"/>
  <c r="AE104"/>
  <c r="AF104"/>
  <c r="U104"/>
  <c r="R104"/>
  <c r="S104"/>
  <c r="Q104"/>
  <c r="V100"/>
  <c r="W100"/>
  <c r="X100"/>
  <c r="Y100"/>
  <c r="Z100"/>
  <c r="AA100"/>
  <c r="AB100"/>
  <c r="AC100"/>
  <c r="AD100"/>
  <c r="AE100"/>
  <c r="AF100"/>
  <c r="U100"/>
  <c r="R100"/>
  <c r="S100"/>
  <c r="Q100"/>
  <c r="V7"/>
  <c r="W7"/>
  <c r="X7"/>
  <c r="Y7"/>
  <c r="Z7"/>
  <c r="AA7"/>
  <c r="AB7"/>
  <c r="AC7"/>
  <c r="AD7"/>
  <c r="AE7"/>
  <c r="R7"/>
  <c r="S7"/>
  <c r="V128"/>
  <c r="W128"/>
  <c r="X128"/>
  <c r="Y128"/>
  <c r="Z128"/>
  <c r="AA128"/>
  <c r="AB128"/>
  <c r="AC128"/>
  <c r="AD128"/>
  <c r="AE128"/>
  <c r="AF128"/>
  <c r="U128"/>
  <c r="R128"/>
  <c r="S128"/>
  <c r="Q128"/>
  <c r="S86"/>
  <c r="R389" l="1"/>
  <c r="AF244"/>
  <c r="AF246"/>
  <c r="Q262"/>
  <c r="Q336"/>
  <c r="Q476"/>
  <c r="Q389"/>
  <c r="U86"/>
  <c r="V86"/>
  <c r="W86"/>
  <c r="X86"/>
  <c r="Y86"/>
  <c r="Z86"/>
  <c r="AA86"/>
  <c r="AB86"/>
  <c r="AC86"/>
  <c r="AD86"/>
  <c r="AE86"/>
  <c r="R86"/>
  <c r="Q86"/>
  <c r="K130"/>
  <c r="T130"/>
  <c r="AF130" s="1"/>
  <c r="K107"/>
  <c r="T107"/>
  <c r="AF107" s="1"/>
  <c r="K103"/>
  <c r="T103"/>
  <c r="AF103" s="1"/>
  <c r="K89"/>
  <c r="K504" s="1"/>
  <c r="T89"/>
  <c r="AF89" s="1"/>
  <c r="T88"/>
  <c r="T87"/>
  <c r="H89" l="1"/>
  <c r="H504" s="1"/>
  <c r="H498" s="1"/>
  <c r="H107"/>
  <c r="H130"/>
  <c r="T86"/>
  <c r="H103"/>
  <c r="I507"/>
  <c r="J507"/>
  <c r="L507"/>
  <c r="M507"/>
  <c r="N507"/>
  <c r="Q507"/>
  <c r="R507"/>
  <c r="S507"/>
  <c r="U507"/>
  <c r="V507"/>
  <c r="W507"/>
  <c r="X507"/>
  <c r="Y507"/>
  <c r="Z507"/>
  <c r="AA507"/>
  <c r="AB507"/>
  <c r="AC507"/>
  <c r="AD507"/>
  <c r="AE507"/>
  <c r="I506"/>
  <c r="J506"/>
  <c r="L506"/>
  <c r="M506"/>
  <c r="N506"/>
  <c r="R506"/>
  <c r="S506"/>
  <c r="U506"/>
  <c r="V506"/>
  <c r="W506"/>
  <c r="X506"/>
  <c r="Y506"/>
  <c r="Z506"/>
  <c r="AA506"/>
  <c r="AB506"/>
  <c r="AC506"/>
  <c r="AD506"/>
  <c r="AE506"/>
  <c r="T421"/>
  <c r="AF421" s="1"/>
  <c r="K421"/>
  <c r="T420"/>
  <c r="AF420" s="1"/>
  <c r="K420"/>
  <c r="AE419"/>
  <c r="AD419"/>
  <c r="AC419"/>
  <c r="AB419"/>
  <c r="AA419"/>
  <c r="Z419"/>
  <c r="Y419"/>
  <c r="X419"/>
  <c r="W419"/>
  <c r="V419"/>
  <c r="U419"/>
  <c r="S419"/>
  <c r="R419"/>
  <c r="Q419"/>
  <c r="P419"/>
  <c r="O419"/>
  <c r="N419"/>
  <c r="M419"/>
  <c r="L419"/>
  <c r="J419"/>
  <c r="I419"/>
  <c r="T179"/>
  <c r="AF179" s="1"/>
  <c r="K179"/>
  <c r="T178"/>
  <c r="AF178" s="1"/>
  <c r="K178"/>
  <c r="AE177"/>
  <c r="AD177"/>
  <c r="AC177"/>
  <c r="AB177"/>
  <c r="AA177"/>
  <c r="Z177"/>
  <c r="Y177"/>
  <c r="X177"/>
  <c r="W177"/>
  <c r="V177"/>
  <c r="U177"/>
  <c r="S177"/>
  <c r="R177"/>
  <c r="Q177"/>
  <c r="P177"/>
  <c r="O177"/>
  <c r="N177"/>
  <c r="M177"/>
  <c r="L177"/>
  <c r="J177"/>
  <c r="I177"/>
  <c r="R126"/>
  <c r="R500" s="1"/>
  <c r="AF93"/>
  <c r="K93"/>
  <c r="V90"/>
  <c r="W90"/>
  <c r="X90"/>
  <c r="Y90"/>
  <c r="Z90"/>
  <c r="AA90"/>
  <c r="AB90"/>
  <c r="AC90"/>
  <c r="AD90"/>
  <c r="AE90"/>
  <c r="U90"/>
  <c r="R90"/>
  <c r="S90"/>
  <c r="Q90"/>
  <c r="AF346"/>
  <c r="AF345"/>
  <c r="AE571"/>
  <c r="AD571"/>
  <c r="AC571"/>
  <c r="AB571"/>
  <c r="AA571"/>
  <c r="Z571"/>
  <c r="Y571"/>
  <c r="X571"/>
  <c r="W571"/>
  <c r="V571"/>
  <c r="U571"/>
  <c r="S571"/>
  <c r="R571"/>
  <c r="Q571"/>
  <c r="P571"/>
  <c r="O571"/>
  <c r="N571"/>
  <c r="M571"/>
  <c r="L571"/>
  <c r="J571"/>
  <c r="I571"/>
  <c r="AE570"/>
  <c r="AD570"/>
  <c r="AC570"/>
  <c r="AB570"/>
  <c r="AA570"/>
  <c r="Z570"/>
  <c r="Y570"/>
  <c r="X570"/>
  <c r="W570"/>
  <c r="V570"/>
  <c r="U570"/>
  <c r="S570"/>
  <c r="R570"/>
  <c r="Q570"/>
  <c r="P570"/>
  <c r="O570"/>
  <c r="N570"/>
  <c r="M570"/>
  <c r="L570"/>
  <c r="J570"/>
  <c r="I570"/>
  <c r="AE569"/>
  <c r="AD569"/>
  <c r="AC569"/>
  <c r="AB569"/>
  <c r="AA569"/>
  <c r="Z569"/>
  <c r="Y569"/>
  <c r="X569"/>
  <c r="W569"/>
  <c r="V569"/>
  <c r="U569"/>
  <c r="S569"/>
  <c r="R569"/>
  <c r="Q569"/>
  <c r="P569"/>
  <c r="O569"/>
  <c r="N569"/>
  <c r="M569"/>
  <c r="L569"/>
  <c r="J569"/>
  <c r="I569"/>
  <c r="AE568"/>
  <c r="AD568"/>
  <c r="AC568"/>
  <c r="AB568"/>
  <c r="AA568"/>
  <c r="Z568"/>
  <c r="Y568"/>
  <c r="X568"/>
  <c r="W568"/>
  <c r="V568"/>
  <c r="U568"/>
  <c r="S568"/>
  <c r="R568"/>
  <c r="Q568"/>
  <c r="P568"/>
  <c r="N568"/>
  <c r="M568"/>
  <c r="L568"/>
  <c r="J568"/>
  <c r="I568"/>
  <c r="AE563"/>
  <c r="AD563"/>
  <c r="AC563"/>
  <c r="AB563"/>
  <c r="AA563"/>
  <c r="Z563"/>
  <c r="Y563"/>
  <c r="X563"/>
  <c r="W563"/>
  <c r="V563"/>
  <c r="U563"/>
  <c r="S563"/>
  <c r="R563"/>
  <c r="Q563"/>
  <c r="O563"/>
  <c r="N563"/>
  <c r="M563"/>
  <c r="L563"/>
  <c r="J563"/>
  <c r="I563"/>
  <c r="AE562"/>
  <c r="AE561" s="1"/>
  <c r="AD562"/>
  <c r="AD561" s="1"/>
  <c r="AC562"/>
  <c r="AB562"/>
  <c r="AA562"/>
  <c r="Z562"/>
  <c r="Z561" s="1"/>
  <c r="Y562"/>
  <c r="Y561" s="1"/>
  <c r="X562"/>
  <c r="X561" s="1"/>
  <c r="W562"/>
  <c r="W561" s="1"/>
  <c r="V562"/>
  <c r="V561" s="1"/>
  <c r="U562"/>
  <c r="U561" s="1"/>
  <c r="S562"/>
  <c r="S561" s="1"/>
  <c r="R562"/>
  <c r="R561" s="1"/>
  <c r="Q562"/>
  <c r="Q561" s="1"/>
  <c r="N562"/>
  <c r="M562"/>
  <c r="L562"/>
  <c r="J562"/>
  <c r="I562"/>
  <c r="AB561"/>
  <c r="AA561"/>
  <c r="AE560"/>
  <c r="AD560"/>
  <c r="AC560"/>
  <c r="AB560"/>
  <c r="AA560"/>
  <c r="Z560"/>
  <c r="Y560"/>
  <c r="X560"/>
  <c r="W560"/>
  <c r="V560"/>
  <c r="U560"/>
  <c r="S560"/>
  <c r="R560"/>
  <c r="Q560"/>
  <c r="P560"/>
  <c r="O560"/>
  <c r="N560"/>
  <c r="M560"/>
  <c r="L560"/>
  <c r="J560"/>
  <c r="I560"/>
  <c r="AE559"/>
  <c r="AD559"/>
  <c r="AC559"/>
  <c r="AB559"/>
  <c r="AA559"/>
  <c r="Z559"/>
  <c r="Y559"/>
  <c r="X559"/>
  <c r="W559"/>
  <c r="V559"/>
  <c r="U559"/>
  <c r="S559"/>
  <c r="R559"/>
  <c r="Q559"/>
  <c r="P559"/>
  <c r="O559"/>
  <c r="N559"/>
  <c r="M559"/>
  <c r="L559"/>
  <c r="J559"/>
  <c r="I559"/>
  <c r="AE557"/>
  <c r="AD557"/>
  <c r="AC557"/>
  <c r="AB557"/>
  <c r="AA557"/>
  <c r="Z557"/>
  <c r="Y557"/>
  <c r="X557"/>
  <c r="W557"/>
  <c r="V557"/>
  <c r="U557"/>
  <c r="S557"/>
  <c r="R557"/>
  <c r="Q557"/>
  <c r="P557"/>
  <c r="N557"/>
  <c r="M557"/>
  <c r="L557"/>
  <c r="J557"/>
  <c r="I557"/>
  <c r="AE556"/>
  <c r="AD556"/>
  <c r="AC556"/>
  <c r="AB556"/>
  <c r="AA556"/>
  <c r="Z556"/>
  <c r="Y556"/>
  <c r="X556"/>
  <c r="W556"/>
  <c r="V556"/>
  <c r="U556"/>
  <c r="S556"/>
  <c r="R556"/>
  <c r="N556"/>
  <c r="M556"/>
  <c r="L556"/>
  <c r="J556"/>
  <c r="I556"/>
  <c r="AE551"/>
  <c r="AD551"/>
  <c r="AC551"/>
  <c r="AB551"/>
  <c r="AA551"/>
  <c r="Z551"/>
  <c r="Y551"/>
  <c r="X551"/>
  <c r="W551"/>
  <c r="V551"/>
  <c r="U551"/>
  <c r="S551"/>
  <c r="R551"/>
  <c r="P551"/>
  <c r="N551"/>
  <c r="M551"/>
  <c r="L551"/>
  <c r="J551"/>
  <c r="I551"/>
  <c r="AE550"/>
  <c r="AD550"/>
  <c r="AC550"/>
  <c r="AB550"/>
  <c r="AA550"/>
  <c r="Z550"/>
  <c r="Y550"/>
  <c r="X550"/>
  <c r="W550"/>
  <c r="V550"/>
  <c r="U550"/>
  <c r="S550"/>
  <c r="R550"/>
  <c r="N550"/>
  <c r="M550"/>
  <c r="L550"/>
  <c r="J550"/>
  <c r="I550"/>
  <c r="AE548"/>
  <c r="AD548"/>
  <c r="AC548"/>
  <c r="AB548"/>
  <c r="AA548"/>
  <c r="AA547" s="1"/>
  <c r="Z548"/>
  <c r="Z547" s="1"/>
  <c r="Y548"/>
  <c r="Y547" s="1"/>
  <c r="X548"/>
  <c r="X547" s="1"/>
  <c r="W548"/>
  <c r="W547" s="1"/>
  <c r="V548"/>
  <c r="V547" s="1"/>
  <c r="U548"/>
  <c r="U547" s="1"/>
  <c r="S548"/>
  <c r="R548"/>
  <c r="R547" s="1"/>
  <c r="Q548"/>
  <c r="Q547" s="1"/>
  <c r="P548"/>
  <c r="P547" s="1"/>
  <c r="N548"/>
  <c r="N547" s="1"/>
  <c r="M548"/>
  <c r="M547" s="1"/>
  <c r="L548"/>
  <c r="L547" s="1"/>
  <c r="J548"/>
  <c r="J547" s="1"/>
  <c r="I548"/>
  <c r="AE547"/>
  <c r="AD547"/>
  <c r="AC547"/>
  <c r="S547"/>
  <c r="AE544"/>
  <c r="AD544"/>
  <c r="AC544"/>
  <c r="AB544"/>
  <c r="AA544"/>
  <c r="Z544"/>
  <c r="Y544"/>
  <c r="X544"/>
  <c r="W544"/>
  <c r="V544"/>
  <c r="U544"/>
  <c r="S544"/>
  <c r="R544"/>
  <c r="Q544"/>
  <c r="P544"/>
  <c r="O544"/>
  <c r="N544"/>
  <c r="M544"/>
  <c r="L544"/>
  <c r="J544"/>
  <c r="I544"/>
  <c r="AE543"/>
  <c r="AD543"/>
  <c r="AC543"/>
  <c r="AB543"/>
  <c r="AA543"/>
  <c r="Z543"/>
  <c r="Y543"/>
  <c r="X543"/>
  <c r="W543"/>
  <c r="V543"/>
  <c r="U543"/>
  <c r="S543"/>
  <c r="R543"/>
  <c r="Q543"/>
  <c r="P543"/>
  <c r="O543"/>
  <c r="N543"/>
  <c r="M543"/>
  <c r="L543"/>
  <c r="J543"/>
  <c r="I543"/>
  <c r="AE542"/>
  <c r="AD542"/>
  <c r="AC542"/>
  <c r="AB542"/>
  <c r="AA542"/>
  <c r="Z542"/>
  <c r="Y542"/>
  <c r="X542"/>
  <c r="W542"/>
  <c r="V542"/>
  <c r="U542"/>
  <c r="R542"/>
  <c r="Q542"/>
  <c r="P542"/>
  <c r="N542"/>
  <c r="M542"/>
  <c r="L542"/>
  <c r="J542"/>
  <c r="I542"/>
  <c r="AE536"/>
  <c r="AE535" s="1"/>
  <c r="AD536"/>
  <c r="AD535" s="1"/>
  <c r="AC536"/>
  <c r="AC535" s="1"/>
  <c r="AB536"/>
  <c r="AB535" s="1"/>
  <c r="AA536"/>
  <c r="Z536"/>
  <c r="Z535" s="1"/>
  <c r="Y536"/>
  <c r="Y535" s="1"/>
  <c r="X536"/>
  <c r="X535" s="1"/>
  <c r="W536"/>
  <c r="W535" s="1"/>
  <c r="V536"/>
  <c r="V535" s="1"/>
  <c r="U536"/>
  <c r="U535" s="1"/>
  <c r="S536"/>
  <c r="S535" s="1"/>
  <c r="R536"/>
  <c r="R535" s="1"/>
  <c r="Q536"/>
  <c r="Q535" s="1"/>
  <c r="O536"/>
  <c r="O535" s="1"/>
  <c r="N536"/>
  <c r="N535" s="1"/>
  <c r="M536"/>
  <c r="M535" s="1"/>
  <c r="L536"/>
  <c r="L535" s="1"/>
  <c r="J536"/>
  <c r="J535" s="1"/>
  <c r="I536"/>
  <c r="I535" s="1"/>
  <c r="AA535"/>
  <c r="AE533"/>
  <c r="AD533"/>
  <c r="AC533"/>
  <c r="AB533"/>
  <c r="AA533"/>
  <c r="Z533"/>
  <c r="Y533"/>
  <c r="X533"/>
  <c r="W533"/>
  <c r="V533"/>
  <c r="U533"/>
  <c r="S533"/>
  <c r="R533"/>
  <c r="Q533"/>
  <c r="P533"/>
  <c r="O533"/>
  <c r="N533"/>
  <c r="M533"/>
  <c r="L533"/>
  <c r="J533"/>
  <c r="I533"/>
  <c r="H532"/>
  <c r="AE531"/>
  <c r="AD531"/>
  <c r="AC531"/>
  <c r="AB531"/>
  <c r="AA531"/>
  <c r="Z531"/>
  <c r="Y531"/>
  <c r="X531"/>
  <c r="W531"/>
  <c r="V531"/>
  <c r="U531"/>
  <c r="S531"/>
  <c r="R531"/>
  <c r="Q531"/>
  <c r="P531"/>
  <c r="N531"/>
  <c r="M531"/>
  <c r="L531"/>
  <c r="J531"/>
  <c r="I531"/>
  <c r="AE530"/>
  <c r="AD530"/>
  <c r="AC530"/>
  <c r="AB530"/>
  <c r="AA530"/>
  <c r="Z530"/>
  <c r="Y530"/>
  <c r="X530"/>
  <c r="W530"/>
  <c r="V530"/>
  <c r="U530"/>
  <c r="S530"/>
  <c r="P530"/>
  <c r="N530"/>
  <c r="M530"/>
  <c r="L530"/>
  <c r="J530"/>
  <c r="I530"/>
  <c r="AE525"/>
  <c r="AD525"/>
  <c r="AC525"/>
  <c r="AB525"/>
  <c r="AA525"/>
  <c r="Z525"/>
  <c r="Y525"/>
  <c r="X525"/>
  <c r="W525"/>
  <c r="V525"/>
  <c r="U525"/>
  <c r="S525"/>
  <c r="R525"/>
  <c r="Q525"/>
  <c r="P525"/>
  <c r="O525"/>
  <c r="N525"/>
  <c r="M525"/>
  <c r="L525"/>
  <c r="J525"/>
  <c r="I525"/>
  <c r="AE524"/>
  <c r="AD524"/>
  <c r="AC524"/>
  <c r="AB524"/>
  <c r="AA524"/>
  <c r="Z524"/>
  <c r="Y524"/>
  <c r="X524"/>
  <c r="W524"/>
  <c r="V524"/>
  <c r="U524"/>
  <c r="S524"/>
  <c r="R524"/>
  <c r="Q524"/>
  <c r="P524"/>
  <c r="O524"/>
  <c r="N524"/>
  <c r="M524"/>
  <c r="L524"/>
  <c r="J524"/>
  <c r="I524"/>
  <c r="AE522"/>
  <c r="AD522"/>
  <c r="AC522"/>
  <c r="AB522"/>
  <c r="AA522"/>
  <c r="Z522"/>
  <c r="Y522"/>
  <c r="X522"/>
  <c r="W522"/>
  <c r="V522"/>
  <c r="U522"/>
  <c r="S522"/>
  <c r="R522"/>
  <c r="Q522"/>
  <c r="P522"/>
  <c r="O522"/>
  <c r="N522"/>
  <c r="M522"/>
  <c r="L522"/>
  <c r="J522"/>
  <c r="I522"/>
  <c r="AE519"/>
  <c r="AD519"/>
  <c r="AC519"/>
  <c r="AB519"/>
  <c r="AA519"/>
  <c r="Z519"/>
  <c r="Y519"/>
  <c r="X519"/>
  <c r="W519"/>
  <c r="V519"/>
  <c r="U519"/>
  <c r="S519"/>
  <c r="R519"/>
  <c r="Q519"/>
  <c r="P519"/>
  <c r="N519"/>
  <c r="M519"/>
  <c r="L519"/>
  <c r="J519"/>
  <c r="I519"/>
  <c r="AE518"/>
  <c r="AD518"/>
  <c r="AC518"/>
  <c r="AB518"/>
  <c r="AA518"/>
  <c r="Z518"/>
  <c r="Y518"/>
  <c r="X518"/>
  <c r="W518"/>
  <c r="V518"/>
  <c r="U518"/>
  <c r="S518"/>
  <c r="R518"/>
  <c r="N518"/>
  <c r="M518"/>
  <c r="L518"/>
  <c r="J518"/>
  <c r="I518"/>
  <c r="AE516"/>
  <c r="AD516"/>
  <c r="AC516"/>
  <c r="AB516"/>
  <c r="AA516"/>
  <c r="Z516"/>
  <c r="Y516"/>
  <c r="X516"/>
  <c r="W516"/>
  <c r="V516"/>
  <c r="U516"/>
  <c r="S516"/>
  <c r="R516"/>
  <c r="Q516"/>
  <c r="P516"/>
  <c r="O516"/>
  <c r="N516"/>
  <c r="M516"/>
  <c r="L516"/>
  <c r="J516"/>
  <c r="I516"/>
  <c r="AE513"/>
  <c r="AD513"/>
  <c r="AC513"/>
  <c r="AB513"/>
  <c r="AA513"/>
  <c r="Z513"/>
  <c r="Y513"/>
  <c r="X513"/>
  <c r="W513"/>
  <c r="V513"/>
  <c r="U513"/>
  <c r="S513"/>
  <c r="R513"/>
  <c r="Q513"/>
  <c r="P513"/>
  <c r="O513"/>
  <c r="N513"/>
  <c r="M513"/>
  <c r="L513"/>
  <c r="J513"/>
  <c r="I513"/>
  <c r="AE512"/>
  <c r="AD512"/>
  <c r="AC512"/>
  <c r="AB512"/>
  <c r="AA512"/>
  <c r="Z512"/>
  <c r="Y512"/>
  <c r="X512"/>
  <c r="W512"/>
  <c r="V512"/>
  <c r="U512"/>
  <c r="S512"/>
  <c r="R512"/>
  <c r="Q512"/>
  <c r="N512"/>
  <c r="M512"/>
  <c r="L512"/>
  <c r="J512"/>
  <c r="I512"/>
  <c r="AE510"/>
  <c r="AD510"/>
  <c r="AC510"/>
  <c r="AB510"/>
  <c r="AA510"/>
  <c r="Z510"/>
  <c r="Y510"/>
  <c r="X510"/>
  <c r="W510"/>
  <c r="V510"/>
  <c r="U510"/>
  <c r="S510"/>
  <c r="R510"/>
  <c r="Q510"/>
  <c r="P510"/>
  <c r="O510"/>
  <c r="N510"/>
  <c r="M510"/>
  <c r="L510"/>
  <c r="J510"/>
  <c r="I510"/>
  <c r="AE509"/>
  <c r="AD509"/>
  <c r="AC509"/>
  <c r="AB509"/>
  <c r="AA509"/>
  <c r="Z509"/>
  <c r="Y509"/>
  <c r="X509"/>
  <c r="W509"/>
  <c r="V509"/>
  <c r="U509"/>
  <c r="S509"/>
  <c r="R509"/>
  <c r="Q509"/>
  <c r="P509"/>
  <c r="O509"/>
  <c r="N509"/>
  <c r="M509"/>
  <c r="L509"/>
  <c r="J509"/>
  <c r="I509"/>
  <c r="AF508"/>
  <c r="AE508"/>
  <c r="AD508"/>
  <c r="AC508"/>
  <c r="AB508"/>
  <c r="AA508"/>
  <c r="Z508"/>
  <c r="Y508"/>
  <c r="X508"/>
  <c r="W508"/>
  <c r="V508"/>
  <c r="U508"/>
  <c r="S508"/>
  <c r="R508"/>
  <c r="Q508"/>
  <c r="P508"/>
  <c r="O508"/>
  <c r="N508"/>
  <c r="M508"/>
  <c r="L508"/>
  <c r="J508"/>
  <c r="I508"/>
  <c r="AE503"/>
  <c r="AD503"/>
  <c r="AC503"/>
  <c r="AB503"/>
  <c r="AA503"/>
  <c r="Z503"/>
  <c r="Y503"/>
  <c r="X503"/>
  <c r="W503"/>
  <c r="V503"/>
  <c r="U503"/>
  <c r="S503"/>
  <c r="R503"/>
  <c r="Q503"/>
  <c r="P503"/>
  <c r="O503"/>
  <c r="N503"/>
  <c r="M503"/>
  <c r="L503"/>
  <c r="J503"/>
  <c r="I503"/>
  <c r="AE502"/>
  <c r="AD502"/>
  <c r="AC502"/>
  <c r="AB502"/>
  <c r="AA502"/>
  <c r="Z502"/>
  <c r="Y502"/>
  <c r="X502"/>
  <c r="W502"/>
  <c r="V502"/>
  <c r="U502"/>
  <c r="S502"/>
  <c r="R502"/>
  <c r="Q502"/>
  <c r="P502"/>
  <c r="O502"/>
  <c r="N502"/>
  <c r="M502"/>
  <c r="L502"/>
  <c r="J502"/>
  <c r="I502"/>
  <c r="AE501"/>
  <c r="AD501"/>
  <c r="AC501"/>
  <c r="AB501"/>
  <c r="AA501"/>
  <c r="Z501"/>
  <c r="Y501"/>
  <c r="X501"/>
  <c r="W501"/>
  <c r="V501"/>
  <c r="S501"/>
  <c r="R501"/>
  <c r="N501"/>
  <c r="M501"/>
  <c r="L501"/>
  <c r="J501"/>
  <c r="I501"/>
  <c r="AE500"/>
  <c r="AD500"/>
  <c r="AC500"/>
  <c r="AB500"/>
  <c r="AA500"/>
  <c r="Z500"/>
  <c r="Y500"/>
  <c r="X500"/>
  <c r="W500"/>
  <c r="V500"/>
  <c r="U500"/>
  <c r="S500"/>
  <c r="N500"/>
  <c r="M500"/>
  <c r="L500"/>
  <c r="J500"/>
  <c r="I500"/>
  <c r="T488"/>
  <c r="K488"/>
  <c r="T487"/>
  <c r="K487"/>
  <c r="T486"/>
  <c r="AF486" s="1"/>
  <c r="O486"/>
  <c r="K486" s="1"/>
  <c r="AE485"/>
  <c r="AD485"/>
  <c r="AC485"/>
  <c r="AB485"/>
  <c r="AA485"/>
  <c r="Z485"/>
  <c r="Y485"/>
  <c r="X485"/>
  <c r="W485"/>
  <c r="V485"/>
  <c r="U485"/>
  <c r="S485"/>
  <c r="R485"/>
  <c r="Q485"/>
  <c r="P485"/>
  <c r="O485"/>
  <c r="N485"/>
  <c r="M485"/>
  <c r="L485"/>
  <c r="T484"/>
  <c r="AF484" s="1"/>
  <c r="K484"/>
  <c r="T483"/>
  <c r="AF483" s="1"/>
  <c r="K483"/>
  <c r="AE482"/>
  <c r="AD482"/>
  <c r="AC482"/>
  <c r="AB482"/>
  <c r="AA482"/>
  <c r="Z482"/>
  <c r="Y482"/>
  <c r="X482"/>
  <c r="W482"/>
  <c r="V482"/>
  <c r="U482"/>
  <c r="S482"/>
  <c r="R482"/>
  <c r="Q482"/>
  <c r="P482"/>
  <c r="O482"/>
  <c r="N482"/>
  <c r="M482"/>
  <c r="L482"/>
  <c r="J482"/>
  <c r="I482"/>
  <c r="T481"/>
  <c r="AF481" s="1"/>
  <c r="K481"/>
  <c r="AE480"/>
  <c r="AD480"/>
  <c r="AC480"/>
  <c r="AB480"/>
  <c r="AA480"/>
  <c r="Z480"/>
  <c r="Y480"/>
  <c r="X480"/>
  <c r="W480"/>
  <c r="V480"/>
  <c r="U480"/>
  <c r="S480"/>
  <c r="R480"/>
  <c r="Q480"/>
  <c r="P480"/>
  <c r="O480"/>
  <c r="N480"/>
  <c r="M480"/>
  <c r="L480"/>
  <c r="J480"/>
  <c r="I480"/>
  <c r="T479"/>
  <c r="AF479" s="1"/>
  <c r="K479"/>
  <c r="AE478"/>
  <c r="AD478"/>
  <c r="AC478"/>
  <c r="AB478"/>
  <c r="AA478"/>
  <c r="Z478"/>
  <c r="Y478"/>
  <c r="X478"/>
  <c r="W478"/>
  <c r="V478"/>
  <c r="U478"/>
  <c r="S478"/>
  <c r="R478"/>
  <c r="Q478"/>
  <c r="P478"/>
  <c r="O478"/>
  <c r="N478"/>
  <c r="M478"/>
  <c r="L478"/>
  <c r="J478"/>
  <c r="I478"/>
  <c r="T477"/>
  <c r="AF477" s="1"/>
  <c r="K477"/>
  <c r="T476"/>
  <c r="AF476" s="1"/>
  <c r="O476"/>
  <c r="K476" s="1"/>
  <c r="AE475"/>
  <c r="AD475"/>
  <c r="AC475"/>
  <c r="AB475"/>
  <c r="AA475"/>
  <c r="Z475"/>
  <c r="Y475"/>
  <c r="X475"/>
  <c r="W475"/>
  <c r="V475"/>
  <c r="U475"/>
  <c r="S475"/>
  <c r="R475"/>
  <c r="Q475"/>
  <c r="P475"/>
  <c r="N475"/>
  <c r="M475"/>
  <c r="L475"/>
  <c r="J475"/>
  <c r="I475"/>
  <c r="T474"/>
  <c r="AF474" s="1"/>
  <c r="K474"/>
  <c r="AE473"/>
  <c r="AD473"/>
  <c r="AC473"/>
  <c r="AB473"/>
  <c r="AA473"/>
  <c r="Z473"/>
  <c r="Y473"/>
  <c r="X473"/>
  <c r="W473"/>
  <c r="V473"/>
  <c r="U473"/>
  <c r="S473"/>
  <c r="R473"/>
  <c r="Q473"/>
  <c r="P473"/>
  <c r="O473"/>
  <c r="N473"/>
  <c r="M473"/>
  <c r="L473"/>
  <c r="J473"/>
  <c r="I473"/>
  <c r="T472"/>
  <c r="K472"/>
  <c r="T471"/>
  <c r="AF471" s="1"/>
  <c r="O471"/>
  <c r="K471" s="1"/>
  <c r="AE470"/>
  <c r="AD470"/>
  <c r="AC470"/>
  <c r="AB470"/>
  <c r="AA470"/>
  <c r="Z470"/>
  <c r="Y470"/>
  <c r="X470"/>
  <c r="W470"/>
  <c r="V470"/>
  <c r="U470"/>
  <c r="S470"/>
  <c r="R470"/>
  <c r="Q470"/>
  <c r="P470"/>
  <c r="O470"/>
  <c r="N470"/>
  <c r="M470"/>
  <c r="L470"/>
  <c r="J470"/>
  <c r="I470"/>
  <c r="T469"/>
  <c r="AF469" s="1"/>
  <c r="K469"/>
  <c r="AE468"/>
  <c r="AD468"/>
  <c r="AC468"/>
  <c r="AB468"/>
  <c r="AA468"/>
  <c r="Z468"/>
  <c r="Y468"/>
  <c r="X468"/>
  <c r="W468"/>
  <c r="V468"/>
  <c r="U468"/>
  <c r="S468"/>
  <c r="R468"/>
  <c r="Q468"/>
  <c r="P468"/>
  <c r="O468"/>
  <c r="N468"/>
  <c r="M468"/>
  <c r="L468"/>
  <c r="J468"/>
  <c r="I468"/>
  <c r="AF467"/>
  <c r="T466"/>
  <c r="AF466" s="1"/>
  <c r="K466"/>
  <c r="T465"/>
  <c r="S465"/>
  <c r="R465"/>
  <c r="Q465"/>
  <c r="P465"/>
  <c r="O465"/>
  <c r="N465"/>
  <c r="M465"/>
  <c r="L465"/>
  <c r="J465"/>
  <c r="I465"/>
  <c r="T464"/>
  <c r="AF464" s="1"/>
  <c r="K464"/>
  <c r="T463"/>
  <c r="S463"/>
  <c r="R463"/>
  <c r="Q463"/>
  <c r="P463"/>
  <c r="O463"/>
  <c r="N463"/>
  <c r="M463"/>
  <c r="L463"/>
  <c r="J463"/>
  <c r="I463"/>
  <c r="T462"/>
  <c r="AF462" s="1"/>
  <c r="K462"/>
  <c r="AE461"/>
  <c r="AD461"/>
  <c r="AC461"/>
  <c r="AB461"/>
  <c r="AA461"/>
  <c r="Z461"/>
  <c r="Y461"/>
  <c r="X461"/>
  <c r="W461"/>
  <c r="V461"/>
  <c r="U461"/>
  <c r="S461"/>
  <c r="R461"/>
  <c r="Q461"/>
  <c r="P461"/>
  <c r="O461"/>
  <c r="N461"/>
  <c r="M461"/>
  <c r="L461"/>
  <c r="J461"/>
  <c r="I461"/>
  <c r="T460"/>
  <c r="AF460" s="1"/>
  <c r="K460"/>
  <c r="T459"/>
  <c r="AF459" s="1"/>
  <c r="O459"/>
  <c r="K459" s="1"/>
  <c r="AE458"/>
  <c r="AD458"/>
  <c r="AC458"/>
  <c r="AB458"/>
  <c r="AA458"/>
  <c r="Z458"/>
  <c r="Y458"/>
  <c r="X458"/>
  <c r="W458"/>
  <c r="V458"/>
  <c r="U458"/>
  <c r="S458"/>
  <c r="R458"/>
  <c r="Q458"/>
  <c r="P458"/>
  <c r="N458"/>
  <c r="M458"/>
  <c r="L458"/>
  <c r="J458"/>
  <c r="I458"/>
  <c r="T457"/>
  <c r="AF457" s="1"/>
  <c r="P457"/>
  <c r="K457" s="1"/>
  <c r="T456"/>
  <c r="AF456" s="1"/>
  <c r="P456"/>
  <c r="P562" s="1"/>
  <c r="O456"/>
  <c r="AE455"/>
  <c r="AD455"/>
  <c r="AC455"/>
  <c r="AB455"/>
  <c r="AA455"/>
  <c r="Z455"/>
  <c r="Y455"/>
  <c r="X455"/>
  <c r="W455"/>
  <c r="V455"/>
  <c r="U455"/>
  <c r="S455"/>
  <c r="R455"/>
  <c r="Q455"/>
  <c r="N455"/>
  <c r="M455"/>
  <c r="L455"/>
  <c r="J455"/>
  <c r="I455"/>
  <c r="T454"/>
  <c r="AF454" s="1"/>
  <c r="K454"/>
  <c r="T453"/>
  <c r="AF453" s="1"/>
  <c r="K453"/>
  <c r="AE452"/>
  <c r="AD452"/>
  <c r="AC452"/>
  <c r="AB452"/>
  <c r="AA452"/>
  <c r="Z452"/>
  <c r="Y452"/>
  <c r="X452"/>
  <c r="W452"/>
  <c r="V452"/>
  <c r="U452"/>
  <c r="S452"/>
  <c r="R452"/>
  <c r="Q452"/>
  <c r="P452"/>
  <c r="O452"/>
  <c r="N452"/>
  <c r="M452"/>
  <c r="L452"/>
  <c r="J452"/>
  <c r="I452"/>
  <c r="T451"/>
  <c r="AF451" s="1"/>
  <c r="K451"/>
  <c r="AE450"/>
  <c r="AD450"/>
  <c r="AC450"/>
  <c r="AB450"/>
  <c r="AA450"/>
  <c r="Z450"/>
  <c r="Y450"/>
  <c r="X450"/>
  <c r="W450"/>
  <c r="V450"/>
  <c r="U450"/>
  <c r="S450"/>
  <c r="R450"/>
  <c r="Q450"/>
  <c r="P450"/>
  <c r="O450"/>
  <c r="N450"/>
  <c r="M450"/>
  <c r="L450"/>
  <c r="J450"/>
  <c r="I450"/>
  <c r="T449"/>
  <c r="AF449" s="1"/>
  <c r="K449"/>
  <c r="AE448"/>
  <c r="AD448"/>
  <c r="AC448"/>
  <c r="AB448"/>
  <c r="AA448"/>
  <c r="Z448"/>
  <c r="Y448"/>
  <c r="X448"/>
  <c r="W448"/>
  <c r="V448"/>
  <c r="U448"/>
  <c r="S448"/>
  <c r="R448"/>
  <c r="Q448"/>
  <c r="P448"/>
  <c r="O448"/>
  <c r="N448"/>
  <c r="M448"/>
  <c r="L448"/>
  <c r="J448"/>
  <c r="I448"/>
  <c r="T447"/>
  <c r="AF447" s="1"/>
  <c r="K447"/>
  <c r="AE446"/>
  <c r="AD446"/>
  <c r="AC446"/>
  <c r="AB446"/>
  <c r="AA446"/>
  <c r="Z446"/>
  <c r="Y446"/>
  <c r="X446"/>
  <c r="W446"/>
  <c r="V446"/>
  <c r="U446"/>
  <c r="S446"/>
  <c r="R446"/>
  <c r="Q446"/>
  <c r="P446"/>
  <c r="O446"/>
  <c r="N446"/>
  <c r="M446"/>
  <c r="L446"/>
  <c r="J446"/>
  <c r="I446"/>
  <c r="T445"/>
  <c r="AF445" s="1"/>
  <c r="K445"/>
  <c r="AE444"/>
  <c r="AD444"/>
  <c r="AC444"/>
  <c r="AB444"/>
  <c r="AA444"/>
  <c r="Z444"/>
  <c r="Y444"/>
  <c r="X444"/>
  <c r="W444"/>
  <c r="V444"/>
  <c r="U444"/>
  <c r="S444"/>
  <c r="R444"/>
  <c r="Q444"/>
  <c r="P444"/>
  <c r="O444"/>
  <c r="N444"/>
  <c r="M444"/>
  <c r="L444"/>
  <c r="J444"/>
  <c r="I444"/>
  <c r="T443"/>
  <c r="AF443" s="1"/>
  <c r="K443"/>
  <c r="AE442"/>
  <c r="AD442"/>
  <c r="AC442"/>
  <c r="AB442"/>
  <c r="AA442"/>
  <c r="Z442"/>
  <c r="Y442"/>
  <c r="X442"/>
  <c r="W442"/>
  <c r="V442"/>
  <c r="U442"/>
  <c r="S442"/>
  <c r="R442"/>
  <c r="Q442"/>
  <c r="P442"/>
  <c r="O442"/>
  <c r="N442"/>
  <c r="M442"/>
  <c r="L442"/>
  <c r="J442"/>
  <c r="I442"/>
  <c r="T441"/>
  <c r="AF441" s="1"/>
  <c r="K441"/>
  <c r="AE440"/>
  <c r="AD440"/>
  <c r="AC440"/>
  <c r="AB440"/>
  <c r="AA440"/>
  <c r="Z440"/>
  <c r="Y440"/>
  <c r="X440"/>
  <c r="W440"/>
  <c r="V440"/>
  <c r="U440"/>
  <c r="S440"/>
  <c r="R440"/>
  <c r="Q440"/>
  <c r="P440"/>
  <c r="O440"/>
  <c r="N440"/>
  <c r="M440"/>
  <c r="L440"/>
  <c r="J440"/>
  <c r="I440"/>
  <c r="T439"/>
  <c r="AF439" s="1"/>
  <c r="K439"/>
  <c r="T438"/>
  <c r="AF438" s="1"/>
  <c r="K438"/>
  <c r="AE437"/>
  <c r="AD437"/>
  <c r="AC437"/>
  <c r="AB437"/>
  <c r="AA437"/>
  <c r="Z437"/>
  <c r="Y437"/>
  <c r="X437"/>
  <c r="W437"/>
  <c r="V437"/>
  <c r="U437"/>
  <c r="S437"/>
  <c r="R437"/>
  <c r="Q437"/>
  <c r="P437"/>
  <c r="O437"/>
  <c r="N437"/>
  <c r="M437"/>
  <c r="L437"/>
  <c r="J437"/>
  <c r="I437"/>
  <c r="T436"/>
  <c r="AF436" s="1"/>
  <c r="K436"/>
  <c r="AE435"/>
  <c r="AD435"/>
  <c r="AC435"/>
  <c r="AB435"/>
  <c r="AA435"/>
  <c r="Z435"/>
  <c r="Y435"/>
  <c r="X435"/>
  <c r="W435"/>
  <c r="V435"/>
  <c r="U435"/>
  <c r="S435"/>
  <c r="R435"/>
  <c r="Q435"/>
  <c r="P435"/>
  <c r="O435"/>
  <c r="N435"/>
  <c r="M435"/>
  <c r="L435"/>
  <c r="J435"/>
  <c r="I435"/>
  <c r="T434"/>
  <c r="AF434" s="1"/>
  <c r="K434"/>
  <c r="T433"/>
  <c r="AF433" s="1"/>
  <c r="K433"/>
  <c r="AE432"/>
  <c r="AD432"/>
  <c r="AC432"/>
  <c r="AB432"/>
  <c r="AA432"/>
  <c r="Z432"/>
  <c r="Y432"/>
  <c r="X432"/>
  <c r="W432"/>
  <c r="V432"/>
  <c r="U432"/>
  <c r="S432"/>
  <c r="R432"/>
  <c r="Q432"/>
  <c r="P432"/>
  <c r="O432"/>
  <c r="N432"/>
  <c r="M432"/>
  <c r="L432"/>
  <c r="J432"/>
  <c r="I432"/>
  <c r="T431"/>
  <c r="AF431" s="1"/>
  <c r="K431"/>
  <c r="AE430"/>
  <c r="AD430"/>
  <c r="AC430"/>
  <c r="AB430"/>
  <c r="AA430"/>
  <c r="Z430"/>
  <c r="Y430"/>
  <c r="X430"/>
  <c r="W430"/>
  <c r="V430"/>
  <c r="U430"/>
  <c r="S430"/>
  <c r="R430"/>
  <c r="Q430"/>
  <c r="P430"/>
  <c r="O430"/>
  <c r="N430"/>
  <c r="M430"/>
  <c r="L430"/>
  <c r="J430"/>
  <c r="I430"/>
  <c r="T429"/>
  <c r="K429"/>
  <c r="T428"/>
  <c r="O428"/>
  <c r="K428" s="1"/>
  <c r="AE427"/>
  <c r="AD427"/>
  <c r="AC427"/>
  <c r="AB427"/>
  <c r="AA427"/>
  <c r="Z427"/>
  <c r="Y427"/>
  <c r="X427"/>
  <c r="W427"/>
  <c r="V427"/>
  <c r="U427"/>
  <c r="S427"/>
  <c r="R427"/>
  <c r="Q427"/>
  <c r="P427"/>
  <c r="O427"/>
  <c r="N427"/>
  <c r="M427"/>
  <c r="L427"/>
  <c r="J427"/>
  <c r="I427"/>
  <c r="AF426"/>
  <c r="T425"/>
  <c r="AF425" s="1"/>
  <c r="K425"/>
  <c r="AE424"/>
  <c r="AD424"/>
  <c r="AC424"/>
  <c r="AB424"/>
  <c r="AA424"/>
  <c r="Z424"/>
  <c r="Y424"/>
  <c r="X424"/>
  <c r="W424"/>
  <c r="V424"/>
  <c r="U424"/>
  <c r="S424"/>
  <c r="R424"/>
  <c r="Q424"/>
  <c r="P424"/>
  <c r="O424"/>
  <c r="N424"/>
  <c r="M424"/>
  <c r="L424"/>
  <c r="J424"/>
  <c r="I424"/>
  <c r="T423"/>
  <c r="AF423" s="1"/>
  <c r="O423"/>
  <c r="K423" s="1"/>
  <c r="AE422"/>
  <c r="AD422"/>
  <c r="AC422"/>
  <c r="AB422"/>
  <c r="AA422"/>
  <c r="Z422"/>
  <c r="Y422"/>
  <c r="X422"/>
  <c r="W422"/>
  <c r="V422"/>
  <c r="U422"/>
  <c r="S422"/>
  <c r="R422"/>
  <c r="Q422"/>
  <c r="P422"/>
  <c r="N422"/>
  <c r="M422"/>
  <c r="L422"/>
  <c r="J422"/>
  <c r="I422"/>
  <c r="T418"/>
  <c r="AF418" s="1"/>
  <c r="K418"/>
  <c r="T417"/>
  <c r="AF417" s="1"/>
  <c r="K417"/>
  <c r="AE416"/>
  <c r="AD416"/>
  <c r="AC416"/>
  <c r="AB416"/>
  <c r="AA416"/>
  <c r="Z416"/>
  <c r="Y416"/>
  <c r="X416"/>
  <c r="W416"/>
  <c r="V416"/>
  <c r="U416"/>
  <c r="S416"/>
  <c r="R416"/>
  <c r="Q416"/>
  <c r="P416"/>
  <c r="O416"/>
  <c r="N416"/>
  <c r="M416"/>
  <c r="L416"/>
  <c r="J416"/>
  <c r="I416"/>
  <c r="T415"/>
  <c r="AF415" s="1"/>
  <c r="K415"/>
  <c r="T414"/>
  <c r="AF414" s="1"/>
  <c r="K414"/>
  <c r="T413"/>
  <c r="AF413" s="1"/>
  <c r="K413"/>
  <c r="AE412"/>
  <c r="AD412"/>
  <c r="AC412"/>
  <c r="AB412"/>
  <c r="AA412"/>
  <c r="Z412"/>
  <c r="Y412"/>
  <c r="X412"/>
  <c r="W412"/>
  <c r="V412"/>
  <c r="U412"/>
  <c r="S412"/>
  <c r="R412"/>
  <c r="Q412"/>
  <c r="P412"/>
  <c r="O412"/>
  <c r="N412"/>
  <c r="M412"/>
  <c r="L412"/>
  <c r="T411"/>
  <c r="AF411" s="1"/>
  <c r="O411"/>
  <c r="K411" s="1"/>
  <c r="AE410"/>
  <c r="AD410"/>
  <c r="AC410"/>
  <c r="AB410"/>
  <c r="AA410"/>
  <c r="Z410"/>
  <c r="Y410"/>
  <c r="X410"/>
  <c r="W410"/>
  <c r="V410"/>
  <c r="U410"/>
  <c r="S410"/>
  <c r="R410"/>
  <c r="Q410"/>
  <c r="P410"/>
  <c r="O410"/>
  <c r="N410"/>
  <c r="M410"/>
  <c r="L410"/>
  <c r="J410"/>
  <c r="I410"/>
  <c r="T409"/>
  <c r="AF409" s="1"/>
  <c r="O409"/>
  <c r="K409" s="1"/>
  <c r="AE408"/>
  <c r="AD408"/>
  <c r="AC408"/>
  <c r="AB408"/>
  <c r="AA408"/>
  <c r="Z408"/>
  <c r="Y408"/>
  <c r="X408"/>
  <c r="W408"/>
  <c r="V408"/>
  <c r="U408"/>
  <c r="S408"/>
  <c r="R408"/>
  <c r="Q408"/>
  <c r="P408"/>
  <c r="N408"/>
  <c r="M408"/>
  <c r="L408"/>
  <c r="J408"/>
  <c r="I408"/>
  <c r="T407"/>
  <c r="AF407" s="1"/>
  <c r="P407"/>
  <c r="P556" s="1"/>
  <c r="AE406"/>
  <c r="AD406"/>
  <c r="AC406"/>
  <c r="AB406"/>
  <c r="AA406"/>
  <c r="Z406"/>
  <c r="Y406"/>
  <c r="X406"/>
  <c r="W406"/>
  <c r="V406"/>
  <c r="U406"/>
  <c r="S406"/>
  <c r="R406"/>
  <c r="Q406"/>
  <c r="P406"/>
  <c r="O406"/>
  <c r="N406"/>
  <c r="M406"/>
  <c r="L406"/>
  <c r="J406"/>
  <c r="I406"/>
  <c r="T405"/>
  <c r="AF405" s="1"/>
  <c r="K405"/>
  <c r="T404"/>
  <c r="AF404" s="1"/>
  <c r="K404"/>
  <c r="AE403"/>
  <c r="AD403"/>
  <c r="AC403"/>
  <c r="AB403"/>
  <c r="AA403"/>
  <c r="Z403"/>
  <c r="Y403"/>
  <c r="X403"/>
  <c r="W403"/>
  <c r="V403"/>
  <c r="U403"/>
  <c r="S403"/>
  <c r="R403"/>
  <c r="Q403"/>
  <c r="P403"/>
  <c r="O403"/>
  <c r="N403"/>
  <c r="M403"/>
  <c r="L403"/>
  <c r="J403"/>
  <c r="I403"/>
  <c r="T402"/>
  <c r="AF402" s="1"/>
  <c r="K402"/>
  <c r="T401"/>
  <c r="AF401" s="1"/>
  <c r="K401"/>
  <c r="AE400"/>
  <c r="AD400"/>
  <c r="AC400"/>
  <c r="AB400"/>
  <c r="AA400"/>
  <c r="Z400"/>
  <c r="Y400"/>
  <c r="X400"/>
  <c r="W400"/>
  <c r="V400"/>
  <c r="U400"/>
  <c r="S400"/>
  <c r="R400"/>
  <c r="Q400"/>
  <c r="P400"/>
  <c r="O400"/>
  <c r="N400"/>
  <c r="M400"/>
  <c r="L400"/>
  <c r="J400"/>
  <c r="I400"/>
  <c r="T399"/>
  <c r="AF399" s="1"/>
  <c r="K399"/>
  <c r="T398"/>
  <c r="AF398" s="1"/>
  <c r="Q398"/>
  <c r="Q556" s="1"/>
  <c r="AE397"/>
  <c r="AD397"/>
  <c r="AC397"/>
  <c r="AB397"/>
  <c r="AA397"/>
  <c r="Z397"/>
  <c r="Y397"/>
  <c r="X397"/>
  <c r="W397"/>
  <c r="V397"/>
  <c r="U397"/>
  <c r="S397"/>
  <c r="R397"/>
  <c r="P397"/>
  <c r="O397"/>
  <c r="N397"/>
  <c r="M397"/>
  <c r="L397"/>
  <c r="J397"/>
  <c r="I397"/>
  <c r="T396"/>
  <c r="AF396" s="1"/>
  <c r="K396"/>
  <c r="T395"/>
  <c r="AF395" s="1"/>
  <c r="K395"/>
  <c r="AE394"/>
  <c r="AD394"/>
  <c r="AC394"/>
  <c r="AB394"/>
  <c r="AA394"/>
  <c r="Z394"/>
  <c r="Y394"/>
  <c r="X394"/>
  <c r="W394"/>
  <c r="V394"/>
  <c r="U394"/>
  <c r="S394"/>
  <c r="R394"/>
  <c r="Q394"/>
  <c r="P394"/>
  <c r="O394"/>
  <c r="N394"/>
  <c r="M394"/>
  <c r="L394"/>
  <c r="J394"/>
  <c r="I394"/>
  <c r="T393"/>
  <c r="AF393" s="1"/>
  <c r="O393"/>
  <c r="K393" s="1"/>
  <c r="T392"/>
  <c r="AF392" s="1"/>
  <c r="O392"/>
  <c r="AE391"/>
  <c r="AD391"/>
  <c r="AC391"/>
  <c r="AB391"/>
  <c r="AA391"/>
  <c r="Z391"/>
  <c r="Y391"/>
  <c r="X391"/>
  <c r="W391"/>
  <c r="V391"/>
  <c r="U391"/>
  <c r="S391"/>
  <c r="R391"/>
  <c r="Q391"/>
  <c r="P391"/>
  <c r="N391"/>
  <c r="M391"/>
  <c r="L391"/>
  <c r="J391"/>
  <c r="I391"/>
  <c r="T390"/>
  <c r="AF390" s="1"/>
  <c r="K390"/>
  <c r="T389"/>
  <c r="AF389" s="1"/>
  <c r="K389"/>
  <c r="AE388"/>
  <c r="AD388"/>
  <c r="AC388"/>
  <c r="AB388"/>
  <c r="AA388"/>
  <c r="Z388"/>
  <c r="Y388"/>
  <c r="X388"/>
  <c r="W388"/>
  <c r="V388"/>
  <c r="U388"/>
  <c r="S388"/>
  <c r="R388"/>
  <c r="Q388"/>
  <c r="P388"/>
  <c r="O388"/>
  <c r="N388"/>
  <c r="M388"/>
  <c r="L388"/>
  <c r="J388"/>
  <c r="I388"/>
  <c r="T387"/>
  <c r="AF387" s="1"/>
  <c r="K387"/>
  <c r="T386"/>
  <c r="AF386" s="1"/>
  <c r="K386"/>
  <c r="T385"/>
  <c r="AF385" s="1"/>
  <c r="K385"/>
  <c r="AE384"/>
  <c r="AD384"/>
  <c r="AC384"/>
  <c r="AB384"/>
  <c r="AA384"/>
  <c r="Z384"/>
  <c r="Y384"/>
  <c r="X384"/>
  <c r="W384"/>
  <c r="V384"/>
  <c r="U384"/>
  <c r="S384"/>
  <c r="R384"/>
  <c r="Q384"/>
  <c r="P384"/>
  <c r="O384"/>
  <c r="N384"/>
  <c r="M384"/>
  <c r="L384"/>
  <c r="T383"/>
  <c r="AF383" s="1"/>
  <c r="O383"/>
  <c r="K383" s="1"/>
  <c r="AE382"/>
  <c r="AD382"/>
  <c r="AC382"/>
  <c r="AB382"/>
  <c r="AA382"/>
  <c r="Z382"/>
  <c r="Y382"/>
  <c r="X382"/>
  <c r="W382"/>
  <c r="V382"/>
  <c r="U382"/>
  <c r="S382"/>
  <c r="R382"/>
  <c r="Q382"/>
  <c r="P382"/>
  <c r="N382"/>
  <c r="M382"/>
  <c r="L382"/>
  <c r="J382"/>
  <c r="I382"/>
  <c r="T381"/>
  <c r="K381"/>
  <c r="T380"/>
  <c r="AF380" s="1"/>
  <c r="O380"/>
  <c r="AE379"/>
  <c r="AD379"/>
  <c r="AC379"/>
  <c r="AB379"/>
  <c r="AA379"/>
  <c r="Z379"/>
  <c r="Y379"/>
  <c r="X379"/>
  <c r="W379"/>
  <c r="V379"/>
  <c r="U379"/>
  <c r="S379"/>
  <c r="R379"/>
  <c r="Q379"/>
  <c r="P379"/>
  <c r="O379"/>
  <c r="N379"/>
  <c r="M379"/>
  <c r="L379"/>
  <c r="J379"/>
  <c r="I379"/>
  <c r="T378"/>
  <c r="K378"/>
  <c r="T377"/>
  <c r="AF377" s="1"/>
  <c r="K377"/>
  <c r="T376"/>
  <c r="K376"/>
  <c r="AE375"/>
  <c r="AD375"/>
  <c r="AC375"/>
  <c r="AB375"/>
  <c r="AA375"/>
  <c r="Z375"/>
  <c r="Y375"/>
  <c r="X375"/>
  <c r="W375"/>
  <c r="V375"/>
  <c r="U375"/>
  <c r="S375"/>
  <c r="R375"/>
  <c r="Q375"/>
  <c r="P375"/>
  <c r="O375"/>
  <c r="N375"/>
  <c r="M375"/>
  <c r="L375"/>
  <c r="AF374"/>
  <c r="T373"/>
  <c r="AF373" s="1"/>
  <c r="Q373"/>
  <c r="O373"/>
  <c r="T372"/>
  <c r="AF372" s="1"/>
  <c r="O372"/>
  <c r="K372" s="1"/>
  <c r="AE371"/>
  <c r="AD371"/>
  <c r="AC371"/>
  <c r="AB371"/>
  <c r="AA371"/>
  <c r="Z371"/>
  <c r="Y371"/>
  <c r="X371"/>
  <c r="W371"/>
  <c r="V371"/>
  <c r="U371"/>
  <c r="S371"/>
  <c r="R371"/>
  <c r="P371"/>
  <c r="N371"/>
  <c r="M371"/>
  <c r="L371"/>
  <c r="J371"/>
  <c r="I371"/>
  <c r="T370"/>
  <c r="AF370" s="1"/>
  <c r="K370"/>
  <c r="T369"/>
  <c r="AF369" s="1"/>
  <c r="K369"/>
  <c r="AE368"/>
  <c r="AD368"/>
  <c r="AC368"/>
  <c r="AB368"/>
  <c r="AA368"/>
  <c r="Z368"/>
  <c r="Y368"/>
  <c r="X368"/>
  <c r="W368"/>
  <c r="V368"/>
  <c r="U368"/>
  <c r="S368"/>
  <c r="R368"/>
  <c r="Q368"/>
  <c r="P368"/>
  <c r="O368"/>
  <c r="N368"/>
  <c r="M368"/>
  <c r="L368"/>
  <c r="J368"/>
  <c r="I368"/>
  <c r="T367"/>
  <c r="AF367" s="1"/>
  <c r="Q367"/>
  <c r="Q365" s="1"/>
  <c r="O367"/>
  <c r="T366"/>
  <c r="AF366" s="1"/>
  <c r="Q366"/>
  <c r="Q550" s="1"/>
  <c r="O366"/>
  <c r="K366" s="1"/>
  <c r="AE365"/>
  <c r="AD365"/>
  <c r="AC365"/>
  <c r="AB365"/>
  <c r="AA365"/>
  <c r="Z365"/>
  <c r="Y365"/>
  <c r="X365"/>
  <c r="W365"/>
  <c r="V365"/>
  <c r="U365"/>
  <c r="S365"/>
  <c r="R365"/>
  <c r="P365"/>
  <c r="N365"/>
  <c r="M365"/>
  <c r="L365"/>
  <c r="J365"/>
  <c r="I365"/>
  <c r="T364"/>
  <c r="AF364" s="1"/>
  <c r="K364"/>
  <c r="T363"/>
  <c r="AF363" s="1"/>
  <c r="K363"/>
  <c r="AE362"/>
  <c r="AD362"/>
  <c r="AC362"/>
  <c r="AB362"/>
  <c r="AA362"/>
  <c r="Z362"/>
  <c r="Y362"/>
  <c r="X362"/>
  <c r="W362"/>
  <c r="V362"/>
  <c r="U362"/>
  <c r="S362"/>
  <c r="R362"/>
  <c r="Q362"/>
  <c r="P362"/>
  <c r="O362"/>
  <c r="N362"/>
  <c r="M362"/>
  <c r="L362"/>
  <c r="J362"/>
  <c r="I362"/>
  <c r="T361"/>
  <c r="AF361" s="1"/>
  <c r="O361"/>
  <c r="T360"/>
  <c r="AF360" s="1"/>
  <c r="O360"/>
  <c r="AE359"/>
  <c r="AD359"/>
  <c r="AC359"/>
  <c r="AB359"/>
  <c r="AA359"/>
  <c r="Z359"/>
  <c r="Y359"/>
  <c r="X359"/>
  <c r="W359"/>
  <c r="V359"/>
  <c r="U359"/>
  <c r="S359"/>
  <c r="R359"/>
  <c r="Q359"/>
  <c r="P359"/>
  <c r="N359"/>
  <c r="M359"/>
  <c r="L359"/>
  <c r="J359"/>
  <c r="I359"/>
  <c r="T358"/>
  <c r="AF358" s="1"/>
  <c r="AF357" s="1"/>
  <c r="P358"/>
  <c r="K358" s="1"/>
  <c r="AE357"/>
  <c r="AD357"/>
  <c r="AC357"/>
  <c r="AB357"/>
  <c r="AA357"/>
  <c r="Z357"/>
  <c r="Y357"/>
  <c r="X357"/>
  <c r="W357"/>
  <c r="V357"/>
  <c r="U357"/>
  <c r="S357"/>
  <c r="R357"/>
  <c r="Q357"/>
  <c r="O357"/>
  <c r="N357"/>
  <c r="M357"/>
  <c r="L357"/>
  <c r="J357"/>
  <c r="I357"/>
  <c r="T356"/>
  <c r="T355" s="1"/>
  <c r="K356"/>
  <c r="AE355"/>
  <c r="AD355"/>
  <c r="AC355"/>
  <c r="AB355"/>
  <c r="AA355"/>
  <c r="Z355"/>
  <c r="Y355"/>
  <c r="X355"/>
  <c r="W355"/>
  <c r="V355"/>
  <c r="U355"/>
  <c r="S355"/>
  <c r="R355"/>
  <c r="Q355"/>
  <c r="P355"/>
  <c r="O355"/>
  <c r="N355"/>
  <c r="M355"/>
  <c r="L355"/>
  <c r="J355"/>
  <c r="I355"/>
  <c r="AF354"/>
  <c r="T353"/>
  <c r="T548" s="1"/>
  <c r="T547" s="1"/>
  <c r="O353"/>
  <c r="O548" s="1"/>
  <c r="O547" s="1"/>
  <c r="AE352"/>
  <c r="AD352"/>
  <c r="AC352"/>
  <c r="AB352"/>
  <c r="AA352"/>
  <c r="Z352"/>
  <c r="Y352"/>
  <c r="X352"/>
  <c r="W352"/>
  <c r="V352"/>
  <c r="U352"/>
  <c r="S352"/>
  <c r="R352"/>
  <c r="Q352"/>
  <c r="P352"/>
  <c r="N352"/>
  <c r="M352"/>
  <c r="L352"/>
  <c r="J352"/>
  <c r="I352"/>
  <c r="AF351"/>
  <c r="T350"/>
  <c r="AF350" s="1"/>
  <c r="K350"/>
  <c r="AE349"/>
  <c r="AD349"/>
  <c r="AC349"/>
  <c r="AB349"/>
  <c r="AA349"/>
  <c r="Z349"/>
  <c r="Y349"/>
  <c r="X349"/>
  <c r="W349"/>
  <c r="V349"/>
  <c r="U349"/>
  <c r="S349"/>
  <c r="R349"/>
  <c r="Q349"/>
  <c r="P349"/>
  <c r="O349"/>
  <c r="N349"/>
  <c r="M349"/>
  <c r="L349"/>
  <c r="J349"/>
  <c r="I349"/>
  <c r="T348"/>
  <c r="AF348" s="1"/>
  <c r="O348"/>
  <c r="K348" s="1"/>
  <c r="AE347"/>
  <c r="AD347"/>
  <c r="AC347"/>
  <c r="AB347"/>
  <c r="AA347"/>
  <c r="Z347"/>
  <c r="Y347"/>
  <c r="X347"/>
  <c r="W347"/>
  <c r="V347"/>
  <c r="U347"/>
  <c r="S347"/>
  <c r="R347"/>
  <c r="Q347"/>
  <c r="P347"/>
  <c r="N347"/>
  <c r="M347"/>
  <c r="L347"/>
  <c r="J347"/>
  <c r="I347"/>
  <c r="K346"/>
  <c r="K345"/>
  <c r="AE344"/>
  <c r="AD344"/>
  <c r="AC344"/>
  <c r="AB344"/>
  <c r="AA344"/>
  <c r="Z344"/>
  <c r="Y344"/>
  <c r="X344"/>
  <c r="W344"/>
  <c r="S344"/>
  <c r="R344"/>
  <c r="Q344"/>
  <c r="P344"/>
  <c r="O344"/>
  <c r="N344"/>
  <c r="M344"/>
  <c r="L344"/>
  <c r="J344"/>
  <c r="I344"/>
  <c r="T343"/>
  <c r="AF343" s="1"/>
  <c r="K343"/>
  <c r="T342"/>
  <c r="AF342" s="1"/>
  <c r="K342"/>
  <c r="AE341"/>
  <c r="AD341"/>
  <c r="AC341"/>
  <c r="AB341"/>
  <c r="AA341"/>
  <c r="Z341"/>
  <c r="Y341"/>
  <c r="X341"/>
  <c r="W341"/>
  <c r="V341"/>
  <c r="U341"/>
  <c r="S341"/>
  <c r="R341"/>
  <c r="Q341"/>
  <c r="P341"/>
  <c r="O341"/>
  <c r="N341"/>
  <c r="M341"/>
  <c r="L341"/>
  <c r="J341"/>
  <c r="I341"/>
  <c r="T340"/>
  <c r="K340"/>
  <c r="T339"/>
  <c r="AF339" s="1"/>
  <c r="K339"/>
  <c r="AE338"/>
  <c r="AD338"/>
  <c r="AC338"/>
  <c r="AB338"/>
  <c r="AA338"/>
  <c r="Z338"/>
  <c r="Y338"/>
  <c r="X338"/>
  <c r="W338"/>
  <c r="V338"/>
  <c r="U338"/>
  <c r="S338"/>
  <c r="R338"/>
  <c r="Q338"/>
  <c r="P338"/>
  <c r="O338"/>
  <c r="N338"/>
  <c r="M338"/>
  <c r="L338"/>
  <c r="J338"/>
  <c r="I338"/>
  <c r="T337"/>
  <c r="K337"/>
  <c r="T336"/>
  <c r="S336"/>
  <c r="O336"/>
  <c r="K336" s="1"/>
  <c r="AE335"/>
  <c r="AD335"/>
  <c r="AC335"/>
  <c r="AB335"/>
  <c r="AA335"/>
  <c r="Z335"/>
  <c r="Y335"/>
  <c r="X335"/>
  <c r="W335"/>
  <c r="V335"/>
  <c r="U335"/>
  <c r="R335"/>
  <c r="Q335"/>
  <c r="P335"/>
  <c r="O335"/>
  <c r="N335"/>
  <c r="M335"/>
  <c r="L335"/>
  <c r="J335"/>
  <c r="I335"/>
  <c r="AF334"/>
  <c r="T333"/>
  <c r="AF333" s="1"/>
  <c r="K333"/>
  <c r="AE332"/>
  <c r="AD332"/>
  <c r="AC332"/>
  <c r="AB332"/>
  <c r="AA332"/>
  <c r="Z332"/>
  <c r="Y332"/>
  <c r="X332"/>
  <c r="W332"/>
  <c r="V332"/>
  <c r="U332"/>
  <c r="S332"/>
  <c r="R332"/>
  <c r="Q332"/>
  <c r="P332"/>
  <c r="O332"/>
  <c r="N332"/>
  <c r="M332"/>
  <c r="L332"/>
  <c r="J332"/>
  <c r="I332"/>
  <c r="T331"/>
  <c r="AF331" s="1"/>
  <c r="K331"/>
  <c r="AE330"/>
  <c r="AD330"/>
  <c r="AC330"/>
  <c r="AB330"/>
  <c r="AA330"/>
  <c r="Z330"/>
  <c r="Y330"/>
  <c r="X330"/>
  <c r="W330"/>
  <c r="V330"/>
  <c r="U330"/>
  <c r="S330"/>
  <c r="R330"/>
  <c r="Q330"/>
  <c r="P330"/>
  <c r="O330"/>
  <c r="N330"/>
  <c r="M330"/>
  <c r="L330"/>
  <c r="J330"/>
  <c r="I330"/>
  <c r="T329"/>
  <c r="AF329" s="1"/>
  <c r="P329"/>
  <c r="P536" s="1"/>
  <c r="P535" s="1"/>
  <c r="AE328"/>
  <c r="AD328"/>
  <c r="AC328"/>
  <c r="AB328"/>
  <c r="AA328"/>
  <c r="Z328"/>
  <c r="Y328"/>
  <c r="X328"/>
  <c r="W328"/>
  <c r="V328"/>
  <c r="U328"/>
  <c r="S328"/>
  <c r="R328"/>
  <c r="Q328"/>
  <c r="P328"/>
  <c r="O328"/>
  <c r="N328"/>
  <c r="M328"/>
  <c r="L328"/>
  <c r="J328"/>
  <c r="I328"/>
  <c r="T327"/>
  <c r="AF327" s="1"/>
  <c r="K327"/>
  <c r="AE326"/>
  <c r="AD326"/>
  <c r="AC326"/>
  <c r="AB326"/>
  <c r="AA326"/>
  <c r="Z326"/>
  <c r="Y326"/>
  <c r="X326"/>
  <c r="W326"/>
  <c r="V326"/>
  <c r="U326"/>
  <c r="S326"/>
  <c r="R326"/>
  <c r="Q326"/>
  <c r="P326"/>
  <c r="O326"/>
  <c r="N326"/>
  <c r="M326"/>
  <c r="L326"/>
  <c r="J326"/>
  <c r="I326"/>
  <c r="T325"/>
  <c r="AF325" s="1"/>
  <c r="K325"/>
  <c r="AE324"/>
  <c r="AD324"/>
  <c r="AC324"/>
  <c r="AB324"/>
  <c r="AA324"/>
  <c r="Z324"/>
  <c r="Y324"/>
  <c r="X324"/>
  <c r="W324"/>
  <c r="V324"/>
  <c r="U324"/>
  <c r="S324"/>
  <c r="R324"/>
  <c r="Q324"/>
  <c r="P324"/>
  <c r="O324"/>
  <c r="N324"/>
  <c r="M324"/>
  <c r="L324"/>
  <c r="J324"/>
  <c r="I324"/>
  <c r="AF323"/>
  <c r="T322"/>
  <c r="AF322" s="1"/>
  <c r="K322"/>
  <c r="AE321"/>
  <c r="AD321"/>
  <c r="AC321"/>
  <c r="AB321"/>
  <c r="AA321"/>
  <c r="Z321"/>
  <c r="Y321"/>
  <c r="X321"/>
  <c r="W321"/>
  <c r="V321"/>
  <c r="U321"/>
  <c r="S321"/>
  <c r="R321"/>
  <c r="Q321"/>
  <c r="P321"/>
  <c r="O321"/>
  <c r="N321"/>
  <c r="M321"/>
  <c r="L321"/>
  <c r="J321"/>
  <c r="I321"/>
  <c r="T320"/>
  <c r="AF320" s="1"/>
  <c r="K320"/>
  <c r="AE319"/>
  <c r="AD319"/>
  <c r="AC319"/>
  <c r="AB319"/>
  <c r="AA319"/>
  <c r="Z319"/>
  <c r="Y319"/>
  <c r="X319"/>
  <c r="W319"/>
  <c r="V319"/>
  <c r="U319"/>
  <c r="S319"/>
  <c r="R319"/>
  <c r="Q319"/>
  <c r="P319"/>
  <c r="O319"/>
  <c r="N319"/>
  <c r="M319"/>
  <c r="L319"/>
  <c r="J319"/>
  <c r="I319"/>
  <c r="T318"/>
  <c r="AF318" s="1"/>
  <c r="K318"/>
  <c r="T317"/>
  <c r="AF317" s="1"/>
  <c r="K317"/>
  <c r="AE316"/>
  <c r="AD316"/>
  <c r="AC316"/>
  <c r="AB316"/>
  <c r="AA316"/>
  <c r="Z316"/>
  <c r="Y316"/>
  <c r="X316"/>
  <c r="W316"/>
  <c r="V316"/>
  <c r="U316"/>
  <c r="S316"/>
  <c r="R316"/>
  <c r="Q316"/>
  <c r="P316"/>
  <c r="O316"/>
  <c r="N316"/>
  <c r="M316"/>
  <c r="L316"/>
  <c r="J316"/>
  <c r="I316"/>
  <c r="T315"/>
  <c r="AF315" s="1"/>
  <c r="K315"/>
  <c r="T314"/>
  <c r="AF314" s="1"/>
  <c r="K314"/>
  <c r="AE313"/>
  <c r="AD313"/>
  <c r="AC313"/>
  <c r="AB313"/>
  <c r="AA313"/>
  <c r="Z313"/>
  <c r="Y313"/>
  <c r="X313"/>
  <c r="W313"/>
  <c r="V313"/>
  <c r="U313"/>
  <c r="S313"/>
  <c r="R313"/>
  <c r="Q313"/>
  <c r="P313"/>
  <c r="O313"/>
  <c r="N313"/>
  <c r="M313"/>
  <c r="L313"/>
  <c r="J313"/>
  <c r="I313"/>
  <c r="T312"/>
  <c r="AF312" s="1"/>
  <c r="K312"/>
  <c r="T311"/>
  <c r="AF311" s="1"/>
  <c r="K311"/>
  <c r="AE310"/>
  <c r="AD310"/>
  <c r="AC310"/>
  <c r="AB310"/>
  <c r="AA310"/>
  <c r="Z310"/>
  <c r="Y310"/>
  <c r="X310"/>
  <c r="W310"/>
  <c r="V310"/>
  <c r="U310"/>
  <c r="S310"/>
  <c r="R310"/>
  <c r="Q310"/>
  <c r="P310"/>
  <c r="O310"/>
  <c r="N310"/>
  <c r="M310"/>
  <c r="L310"/>
  <c r="J310"/>
  <c r="I310"/>
  <c r="T309"/>
  <c r="AF309" s="1"/>
  <c r="K309"/>
  <c r="T308"/>
  <c r="AF308" s="1"/>
  <c r="K308"/>
  <c r="AE307"/>
  <c r="AD307"/>
  <c r="AC307"/>
  <c r="AB307"/>
  <c r="AA307"/>
  <c r="Z307"/>
  <c r="Y307"/>
  <c r="X307"/>
  <c r="W307"/>
  <c r="V307"/>
  <c r="U307"/>
  <c r="S307"/>
  <c r="R307"/>
  <c r="Q307"/>
  <c r="P307"/>
  <c r="O307"/>
  <c r="N307"/>
  <c r="M307"/>
  <c r="L307"/>
  <c r="J307"/>
  <c r="I307"/>
  <c r="T306"/>
  <c r="AF306" s="1"/>
  <c r="H306" s="1"/>
  <c r="K306"/>
  <c r="T305"/>
  <c r="AF305" s="1"/>
  <c r="K305"/>
  <c r="AE304"/>
  <c r="AD304"/>
  <c r="AC304"/>
  <c r="AB304"/>
  <c r="AA304"/>
  <c r="Z304"/>
  <c r="Y304"/>
  <c r="X304"/>
  <c r="W304"/>
  <c r="V304"/>
  <c r="U304"/>
  <c r="S304"/>
  <c r="R304"/>
  <c r="Q304"/>
  <c r="P304"/>
  <c r="O304"/>
  <c r="N304"/>
  <c r="M304"/>
  <c r="L304"/>
  <c r="J304"/>
  <c r="I304"/>
  <c r="T303"/>
  <c r="AF303" s="1"/>
  <c r="K303"/>
  <c r="T302"/>
  <c r="AF302" s="1"/>
  <c r="K302"/>
  <c r="AE301"/>
  <c r="AD301"/>
  <c r="AC301"/>
  <c r="AB301"/>
  <c r="AA301"/>
  <c r="Z301"/>
  <c r="Y301"/>
  <c r="X301"/>
  <c r="W301"/>
  <c r="V301"/>
  <c r="U301"/>
  <c r="S301"/>
  <c r="R301"/>
  <c r="Q301"/>
  <c r="P301"/>
  <c r="O301"/>
  <c r="N301"/>
  <c r="M301"/>
  <c r="L301"/>
  <c r="J301"/>
  <c r="I301"/>
  <c r="T300"/>
  <c r="AF300" s="1"/>
  <c r="K300"/>
  <c r="T299"/>
  <c r="AF299" s="1"/>
  <c r="O299"/>
  <c r="K299" s="1"/>
  <c r="AE298"/>
  <c r="AD298"/>
  <c r="AC298"/>
  <c r="AB298"/>
  <c r="AA298"/>
  <c r="Z298"/>
  <c r="Y298"/>
  <c r="X298"/>
  <c r="W298"/>
  <c r="V298"/>
  <c r="U298"/>
  <c r="S298"/>
  <c r="R298"/>
  <c r="Q298"/>
  <c r="P298"/>
  <c r="N298"/>
  <c r="M298"/>
  <c r="L298"/>
  <c r="J298"/>
  <c r="I298"/>
  <c r="T297"/>
  <c r="AF297" s="1"/>
  <c r="K297"/>
  <c r="AE296"/>
  <c r="AD296"/>
  <c r="AC296"/>
  <c r="AB296"/>
  <c r="AA296"/>
  <c r="Z296"/>
  <c r="Y296"/>
  <c r="X296"/>
  <c r="W296"/>
  <c r="V296"/>
  <c r="U296"/>
  <c r="S296"/>
  <c r="R296"/>
  <c r="Q296"/>
  <c r="P296"/>
  <c r="O296"/>
  <c r="N296"/>
  <c r="M296"/>
  <c r="L296"/>
  <c r="J296"/>
  <c r="I296"/>
  <c r="T295"/>
  <c r="AF295" s="1"/>
  <c r="K295"/>
  <c r="AE294"/>
  <c r="AD294"/>
  <c r="AC294"/>
  <c r="AB294"/>
  <c r="AA294"/>
  <c r="Z294"/>
  <c r="Y294"/>
  <c r="X294"/>
  <c r="W294"/>
  <c r="V294"/>
  <c r="U294"/>
  <c r="S294"/>
  <c r="R294"/>
  <c r="Q294"/>
  <c r="P294"/>
  <c r="O294"/>
  <c r="N294"/>
  <c r="M294"/>
  <c r="L294"/>
  <c r="J294"/>
  <c r="I294"/>
  <c r="T293"/>
  <c r="AF293" s="1"/>
  <c r="K293"/>
  <c r="T292"/>
  <c r="AF292" s="1"/>
  <c r="K292"/>
  <c r="AE291"/>
  <c r="AD291"/>
  <c r="AC291"/>
  <c r="AB291"/>
  <c r="AA291"/>
  <c r="Z291"/>
  <c r="Y291"/>
  <c r="X291"/>
  <c r="W291"/>
  <c r="V291"/>
  <c r="U291"/>
  <c r="S291"/>
  <c r="R291"/>
  <c r="Q291"/>
  <c r="P291"/>
  <c r="O291"/>
  <c r="N291"/>
  <c r="M291"/>
  <c r="L291"/>
  <c r="J291"/>
  <c r="I291"/>
  <c r="T290"/>
  <c r="AF290" s="1"/>
  <c r="K290"/>
  <c r="T289"/>
  <c r="AF289" s="1"/>
  <c r="K289"/>
  <c r="AE288"/>
  <c r="AD288"/>
  <c r="AC288"/>
  <c r="AB288"/>
  <c r="AA288"/>
  <c r="Z288"/>
  <c r="Y288"/>
  <c r="X288"/>
  <c r="W288"/>
  <c r="V288"/>
  <c r="U288"/>
  <c r="S288"/>
  <c r="R288"/>
  <c r="Q288"/>
  <c r="P288"/>
  <c r="O288"/>
  <c r="N288"/>
  <c r="M288"/>
  <c r="L288"/>
  <c r="J288"/>
  <c r="I288"/>
  <c r="T287"/>
  <c r="AF287" s="1"/>
  <c r="O287"/>
  <c r="T286"/>
  <c r="AF286" s="1"/>
  <c r="O286"/>
  <c r="K286" s="1"/>
  <c r="AE285"/>
  <c r="AD285"/>
  <c r="AC285"/>
  <c r="AB285"/>
  <c r="AA285"/>
  <c r="Z285"/>
  <c r="Y285"/>
  <c r="X285"/>
  <c r="W285"/>
  <c r="V285"/>
  <c r="U285"/>
  <c r="S285"/>
  <c r="R285"/>
  <c r="Q285"/>
  <c r="P285"/>
  <c r="N285"/>
  <c r="M285"/>
  <c r="L285"/>
  <c r="J285"/>
  <c r="I285"/>
  <c r="T284"/>
  <c r="AF284" s="1"/>
  <c r="K284"/>
  <c r="T283"/>
  <c r="K283"/>
  <c r="AE282"/>
  <c r="AD282"/>
  <c r="AC282"/>
  <c r="AB282"/>
  <c r="AA282"/>
  <c r="Z282"/>
  <c r="Y282"/>
  <c r="X282"/>
  <c r="W282"/>
  <c r="V282"/>
  <c r="U282"/>
  <c r="S282"/>
  <c r="R282"/>
  <c r="Q282"/>
  <c r="P282"/>
  <c r="O282"/>
  <c r="N282"/>
  <c r="M282"/>
  <c r="L282"/>
  <c r="J282"/>
  <c r="I282"/>
  <c r="T281"/>
  <c r="T533" s="1"/>
  <c r="K281"/>
  <c r="K533" s="1"/>
  <c r="T280"/>
  <c r="R280"/>
  <c r="R530" s="1"/>
  <c r="Q280"/>
  <c r="AE279"/>
  <c r="AD279"/>
  <c r="AC279"/>
  <c r="AB279"/>
  <c r="AA279"/>
  <c r="Z279"/>
  <c r="Y279"/>
  <c r="X279"/>
  <c r="W279"/>
  <c r="V279"/>
  <c r="U279"/>
  <c r="S279"/>
  <c r="P279"/>
  <c r="O279"/>
  <c r="N279"/>
  <c r="M279"/>
  <c r="L279"/>
  <c r="J279"/>
  <c r="I279"/>
  <c r="T278"/>
  <c r="AF278" s="1"/>
  <c r="K278"/>
  <c r="T277"/>
  <c r="AF277" s="1"/>
  <c r="K277"/>
  <c r="AE276"/>
  <c r="AD276"/>
  <c r="AC276"/>
  <c r="AB276"/>
  <c r="AA276"/>
  <c r="Z276"/>
  <c r="Y276"/>
  <c r="X276"/>
  <c r="W276"/>
  <c r="V276"/>
  <c r="U276"/>
  <c r="S276"/>
  <c r="R276"/>
  <c r="Q276"/>
  <c r="P276"/>
  <c r="O276"/>
  <c r="N276"/>
  <c r="M276"/>
  <c r="L276"/>
  <c r="J276"/>
  <c r="I276"/>
  <c r="T275"/>
  <c r="AF275" s="1"/>
  <c r="K275"/>
  <c r="T274"/>
  <c r="AF274" s="1"/>
  <c r="K274"/>
  <c r="AE273"/>
  <c r="AD273"/>
  <c r="AC273"/>
  <c r="AB273"/>
  <c r="AA273"/>
  <c r="Z273"/>
  <c r="Y273"/>
  <c r="X273"/>
  <c r="W273"/>
  <c r="V273"/>
  <c r="U273"/>
  <c r="S273"/>
  <c r="R273"/>
  <c r="Q273"/>
  <c r="P273"/>
  <c r="O273"/>
  <c r="N273"/>
  <c r="M273"/>
  <c r="L273"/>
  <c r="J273"/>
  <c r="I273"/>
  <c r="T272"/>
  <c r="AF272" s="1"/>
  <c r="K272"/>
  <c r="T271"/>
  <c r="AF271" s="1"/>
  <c r="K271"/>
  <c r="AE270"/>
  <c r="AD270"/>
  <c r="AC270"/>
  <c r="AB270"/>
  <c r="AA270"/>
  <c r="Z270"/>
  <c r="Y270"/>
  <c r="X270"/>
  <c r="W270"/>
  <c r="V270"/>
  <c r="U270"/>
  <c r="S270"/>
  <c r="R270"/>
  <c r="Q270"/>
  <c r="P270"/>
  <c r="O270"/>
  <c r="N270"/>
  <c r="M270"/>
  <c r="L270"/>
  <c r="J270"/>
  <c r="I270"/>
  <c r="T269"/>
  <c r="AF269" s="1"/>
  <c r="K269"/>
  <c r="T268"/>
  <c r="AF268" s="1"/>
  <c r="K268"/>
  <c r="AE267"/>
  <c r="AD267"/>
  <c r="AC267"/>
  <c r="AB267"/>
  <c r="AA267"/>
  <c r="Z267"/>
  <c r="Y267"/>
  <c r="X267"/>
  <c r="W267"/>
  <c r="V267"/>
  <c r="U267"/>
  <c r="S267"/>
  <c r="R267"/>
  <c r="Q267"/>
  <c r="P267"/>
  <c r="O267"/>
  <c r="N267"/>
  <c r="M267"/>
  <c r="L267"/>
  <c r="J267"/>
  <c r="I267"/>
  <c r="T266"/>
  <c r="AF266" s="1"/>
  <c r="O266"/>
  <c r="T265"/>
  <c r="AF265" s="1"/>
  <c r="O265"/>
  <c r="AE264"/>
  <c r="AD264"/>
  <c r="AC264"/>
  <c r="AB264"/>
  <c r="AA264"/>
  <c r="Z264"/>
  <c r="Y264"/>
  <c r="X264"/>
  <c r="W264"/>
  <c r="V264"/>
  <c r="U264"/>
  <c r="S264"/>
  <c r="R264"/>
  <c r="Q264"/>
  <c r="P264"/>
  <c r="N264"/>
  <c r="M264"/>
  <c r="L264"/>
  <c r="J264"/>
  <c r="I264"/>
  <c r="T263"/>
  <c r="AF263" s="1"/>
  <c r="K263"/>
  <c r="T262"/>
  <c r="AF262" s="1"/>
  <c r="O262"/>
  <c r="K262" s="1"/>
  <c r="AE261"/>
  <c r="AD261"/>
  <c r="AC261"/>
  <c r="AB261"/>
  <c r="AA261"/>
  <c r="Z261"/>
  <c r="Y261"/>
  <c r="X261"/>
  <c r="W261"/>
  <c r="V261"/>
  <c r="U261"/>
  <c r="S261"/>
  <c r="R261"/>
  <c r="Q261"/>
  <c r="P261"/>
  <c r="N261"/>
  <c r="M261"/>
  <c r="L261"/>
  <c r="J261"/>
  <c r="I261"/>
  <c r="T260"/>
  <c r="AF260" s="1"/>
  <c r="O260"/>
  <c r="K260" s="1"/>
  <c r="AE259"/>
  <c r="AD259"/>
  <c r="AC259"/>
  <c r="AB259"/>
  <c r="AA259"/>
  <c r="Z259"/>
  <c r="Y259"/>
  <c r="X259"/>
  <c r="W259"/>
  <c r="V259"/>
  <c r="U259"/>
  <c r="S259"/>
  <c r="R259"/>
  <c r="Q259"/>
  <c r="P259"/>
  <c r="N259"/>
  <c r="M259"/>
  <c r="L259"/>
  <c r="J259"/>
  <c r="I259"/>
  <c r="AF258"/>
  <c r="T257"/>
  <c r="AF257" s="1"/>
  <c r="K257"/>
  <c r="AE256"/>
  <c r="AD256"/>
  <c r="AC256"/>
  <c r="AB256"/>
  <c r="AA256"/>
  <c r="Z256"/>
  <c r="Y256"/>
  <c r="X256"/>
  <c r="W256"/>
  <c r="V256"/>
  <c r="U256"/>
  <c r="S256"/>
  <c r="R256"/>
  <c r="Q256"/>
  <c r="P256"/>
  <c r="O256"/>
  <c r="N256"/>
  <c r="M256"/>
  <c r="L256"/>
  <c r="J256"/>
  <c r="I256"/>
  <c r="T255"/>
  <c r="T525" s="1"/>
  <c r="K255"/>
  <c r="K525" s="1"/>
  <c r="T254"/>
  <c r="AF254" s="1"/>
  <c r="K254"/>
  <c r="AE253"/>
  <c r="AD253"/>
  <c r="AC253"/>
  <c r="AB253"/>
  <c r="AA253"/>
  <c r="Z253"/>
  <c r="Y253"/>
  <c r="X253"/>
  <c r="W253"/>
  <c r="V253"/>
  <c r="U253"/>
  <c r="S253"/>
  <c r="R253"/>
  <c r="Q253"/>
  <c r="P253"/>
  <c r="O253"/>
  <c r="N253"/>
  <c r="M253"/>
  <c r="L253"/>
  <c r="J253"/>
  <c r="I253"/>
  <c r="T252"/>
  <c r="K252"/>
  <c r="AE251"/>
  <c r="AD251"/>
  <c r="AC251"/>
  <c r="AB251"/>
  <c r="AA251"/>
  <c r="Z251"/>
  <c r="Y251"/>
  <c r="X251"/>
  <c r="W251"/>
  <c r="V251"/>
  <c r="U251"/>
  <c r="S251"/>
  <c r="R251"/>
  <c r="Q251"/>
  <c r="P251"/>
  <c r="O251"/>
  <c r="N251"/>
  <c r="M251"/>
  <c r="L251"/>
  <c r="J251"/>
  <c r="I251"/>
  <c r="AF250"/>
  <c r="T249"/>
  <c r="AF249" s="1"/>
  <c r="K249"/>
  <c r="AE248"/>
  <c r="AD248"/>
  <c r="AC248"/>
  <c r="AB248"/>
  <c r="AA248"/>
  <c r="Z248"/>
  <c r="Y248"/>
  <c r="X248"/>
  <c r="W248"/>
  <c r="V248"/>
  <c r="U248"/>
  <c r="S248"/>
  <c r="R248"/>
  <c r="Q248"/>
  <c r="P248"/>
  <c r="O248"/>
  <c r="N248"/>
  <c r="M248"/>
  <c r="L248"/>
  <c r="J248"/>
  <c r="I248"/>
  <c r="K247"/>
  <c r="H247" s="1"/>
  <c r="P246"/>
  <c r="O246"/>
  <c r="K245"/>
  <c r="H245" s="1"/>
  <c r="P244"/>
  <c r="O244"/>
  <c r="T243"/>
  <c r="AF243" s="1"/>
  <c r="K243"/>
  <c r="T242"/>
  <c r="AF242" s="1"/>
  <c r="Q242"/>
  <c r="Q518" s="1"/>
  <c r="P242"/>
  <c r="P518" s="1"/>
  <c r="O242"/>
  <c r="AE241"/>
  <c r="AD241"/>
  <c r="AC241"/>
  <c r="AB241"/>
  <c r="AA241"/>
  <c r="Z241"/>
  <c r="Y241"/>
  <c r="X241"/>
  <c r="W241"/>
  <c r="V241"/>
  <c r="U241"/>
  <c r="S241"/>
  <c r="R241"/>
  <c r="Q241"/>
  <c r="N241"/>
  <c r="M241"/>
  <c r="L241"/>
  <c r="J241"/>
  <c r="I241"/>
  <c r="T240"/>
  <c r="AF240" s="1"/>
  <c r="K240"/>
  <c r="T239"/>
  <c r="K239"/>
  <c r="AE238"/>
  <c r="AD238"/>
  <c r="AC238"/>
  <c r="AB238"/>
  <c r="AA238"/>
  <c r="Z238"/>
  <c r="Y238"/>
  <c r="X238"/>
  <c r="W238"/>
  <c r="V238"/>
  <c r="U238"/>
  <c r="S238"/>
  <c r="R238"/>
  <c r="Q238"/>
  <c r="P238"/>
  <c r="O238"/>
  <c r="N238"/>
  <c r="M238"/>
  <c r="L238"/>
  <c r="J238"/>
  <c r="I238"/>
  <c r="T237"/>
  <c r="AF237" s="1"/>
  <c r="K237"/>
  <c r="T236"/>
  <c r="AF236" s="1"/>
  <c r="K236"/>
  <c r="AE235"/>
  <c r="AD235"/>
  <c r="AC235"/>
  <c r="AB235"/>
  <c r="AA235"/>
  <c r="Z235"/>
  <c r="Y235"/>
  <c r="X235"/>
  <c r="W235"/>
  <c r="V235"/>
  <c r="U235"/>
  <c r="S235"/>
  <c r="R235"/>
  <c r="Q235"/>
  <c r="P235"/>
  <c r="O235"/>
  <c r="N235"/>
  <c r="M235"/>
  <c r="L235"/>
  <c r="J235"/>
  <c r="I235"/>
  <c r="T234"/>
  <c r="AF234" s="1"/>
  <c r="K234"/>
  <c r="T233"/>
  <c r="AF233" s="1"/>
  <c r="K233"/>
  <c r="AE232"/>
  <c r="AD232"/>
  <c r="AC232"/>
  <c r="AB232"/>
  <c r="AA232"/>
  <c r="Z232"/>
  <c r="Y232"/>
  <c r="X232"/>
  <c r="W232"/>
  <c r="V232"/>
  <c r="U232"/>
  <c r="S232"/>
  <c r="R232"/>
  <c r="Q232"/>
  <c r="P232"/>
  <c r="O232"/>
  <c r="N232"/>
  <c r="M232"/>
  <c r="L232"/>
  <c r="J232"/>
  <c r="I232"/>
  <c r="T231"/>
  <c r="AF231" s="1"/>
  <c r="K231"/>
  <c r="T230"/>
  <c r="AF230" s="1"/>
  <c r="K230"/>
  <c r="AE229"/>
  <c r="AD229"/>
  <c r="AC229"/>
  <c r="AB229"/>
  <c r="AA229"/>
  <c r="Z229"/>
  <c r="Y229"/>
  <c r="X229"/>
  <c r="W229"/>
  <c r="V229"/>
  <c r="U229"/>
  <c r="S229"/>
  <c r="R229"/>
  <c r="Q229"/>
  <c r="P229"/>
  <c r="O229"/>
  <c r="N229"/>
  <c r="M229"/>
  <c r="L229"/>
  <c r="J229"/>
  <c r="I229"/>
  <c r="T228"/>
  <c r="AF228" s="1"/>
  <c r="K228"/>
  <c r="T227"/>
  <c r="AF227" s="1"/>
  <c r="K227"/>
  <c r="AE226"/>
  <c r="AD226"/>
  <c r="AC226"/>
  <c r="AB226"/>
  <c r="AA226"/>
  <c r="Z226"/>
  <c r="Y226"/>
  <c r="X226"/>
  <c r="W226"/>
  <c r="V226"/>
  <c r="U226"/>
  <c r="S226"/>
  <c r="R226"/>
  <c r="Q226"/>
  <c r="P226"/>
  <c r="O226"/>
  <c r="N226"/>
  <c r="M226"/>
  <c r="L226"/>
  <c r="J226"/>
  <c r="I226"/>
  <c r="T225"/>
  <c r="AF225" s="1"/>
  <c r="O225"/>
  <c r="K225" s="1"/>
  <c r="T224"/>
  <c r="AF224" s="1"/>
  <c r="O224"/>
  <c r="K224" s="1"/>
  <c r="AE223"/>
  <c r="AD223"/>
  <c r="AC223"/>
  <c r="AB223"/>
  <c r="AA223"/>
  <c r="Z223"/>
  <c r="Y223"/>
  <c r="X223"/>
  <c r="W223"/>
  <c r="V223"/>
  <c r="U223"/>
  <c r="S223"/>
  <c r="R223"/>
  <c r="Q223"/>
  <c r="P223"/>
  <c r="N223"/>
  <c r="M223"/>
  <c r="L223"/>
  <c r="J223"/>
  <c r="I223"/>
  <c r="T222"/>
  <c r="AF222" s="1"/>
  <c r="K222"/>
  <c r="AE221"/>
  <c r="AD221"/>
  <c r="AC221"/>
  <c r="AB221"/>
  <c r="AA221"/>
  <c r="Z221"/>
  <c r="Y221"/>
  <c r="X221"/>
  <c r="W221"/>
  <c r="V221"/>
  <c r="U221"/>
  <c r="S221"/>
  <c r="R221"/>
  <c r="Q221"/>
  <c r="P221"/>
  <c r="O221"/>
  <c r="N221"/>
  <c r="M221"/>
  <c r="L221"/>
  <c r="T220"/>
  <c r="T522" s="1"/>
  <c r="K220"/>
  <c r="K522" s="1"/>
  <c r="T219"/>
  <c r="AF219" s="1"/>
  <c r="K219"/>
  <c r="T218"/>
  <c r="AF218" s="1"/>
  <c r="O218"/>
  <c r="K218" s="1"/>
  <c r="AE217"/>
  <c r="AD217"/>
  <c r="AC217"/>
  <c r="AB217"/>
  <c r="AA217"/>
  <c r="Z217"/>
  <c r="Y217"/>
  <c r="X217"/>
  <c r="W217"/>
  <c r="V217"/>
  <c r="U217"/>
  <c r="S217"/>
  <c r="R217"/>
  <c r="Q217"/>
  <c r="P217"/>
  <c r="O217"/>
  <c r="N217"/>
  <c r="M217"/>
  <c r="L217"/>
  <c r="T216"/>
  <c r="O216"/>
  <c r="T215"/>
  <c r="AF215" s="1"/>
  <c r="O215"/>
  <c r="K215" s="1"/>
  <c r="AE214"/>
  <c r="AD214"/>
  <c r="AC214"/>
  <c r="AB214"/>
  <c r="AA214"/>
  <c r="Z214"/>
  <c r="Y214"/>
  <c r="X214"/>
  <c r="W214"/>
  <c r="V214"/>
  <c r="U214"/>
  <c r="S214"/>
  <c r="R214"/>
  <c r="Q214"/>
  <c r="P214"/>
  <c r="N214"/>
  <c r="M214"/>
  <c r="L214"/>
  <c r="J214"/>
  <c r="I214"/>
  <c r="T213"/>
  <c r="O213"/>
  <c r="AE212"/>
  <c r="AD212"/>
  <c r="AC212"/>
  <c r="AB212"/>
  <c r="AA212"/>
  <c r="Z212"/>
  <c r="Y212"/>
  <c r="X212"/>
  <c r="W212"/>
  <c r="V212"/>
  <c r="U212"/>
  <c r="S212"/>
  <c r="R212"/>
  <c r="Q212"/>
  <c r="P212"/>
  <c r="N212"/>
  <c r="M212"/>
  <c r="L212"/>
  <c r="AF211"/>
  <c r="T210"/>
  <c r="AF210" s="1"/>
  <c r="K210"/>
  <c r="AE209"/>
  <c r="AD209"/>
  <c r="AC209"/>
  <c r="AB209"/>
  <c r="AA209"/>
  <c r="Z209"/>
  <c r="Y209"/>
  <c r="X209"/>
  <c r="W209"/>
  <c r="V209"/>
  <c r="U209"/>
  <c r="S209"/>
  <c r="R209"/>
  <c r="Q209"/>
  <c r="P209"/>
  <c r="O209"/>
  <c r="N209"/>
  <c r="M209"/>
  <c r="L209"/>
  <c r="J209"/>
  <c r="I209"/>
  <c r="T208"/>
  <c r="AF208" s="1"/>
  <c r="K208"/>
  <c r="U207"/>
  <c r="T207" s="1"/>
  <c r="S207"/>
  <c r="R207"/>
  <c r="Q207"/>
  <c r="P207"/>
  <c r="O207"/>
  <c r="N207"/>
  <c r="M207"/>
  <c r="L207"/>
  <c r="J207"/>
  <c r="I207"/>
  <c r="T206"/>
  <c r="T513" s="1"/>
  <c r="K206"/>
  <c r="K513" s="1"/>
  <c r="T205"/>
  <c r="AF205" s="1"/>
  <c r="K205"/>
  <c r="AE204"/>
  <c r="AD204"/>
  <c r="AC204"/>
  <c r="AB204"/>
  <c r="AA204"/>
  <c r="Z204"/>
  <c r="Y204"/>
  <c r="X204"/>
  <c r="W204"/>
  <c r="V204"/>
  <c r="U204"/>
  <c r="S204"/>
  <c r="R204"/>
  <c r="Q204"/>
  <c r="P204"/>
  <c r="O204"/>
  <c r="N204"/>
  <c r="M204"/>
  <c r="L204"/>
  <c r="J204"/>
  <c r="I204"/>
  <c r="T203"/>
  <c r="AF203" s="1"/>
  <c r="AF516" s="1"/>
  <c r="K203"/>
  <c r="T202"/>
  <c r="AF202" s="1"/>
  <c r="K202"/>
  <c r="AE201"/>
  <c r="AD201"/>
  <c r="AC201"/>
  <c r="AB201"/>
  <c r="AA201"/>
  <c r="Z201"/>
  <c r="Y201"/>
  <c r="X201"/>
  <c r="W201"/>
  <c r="V201"/>
  <c r="U201"/>
  <c r="S201"/>
  <c r="R201"/>
  <c r="Q201"/>
  <c r="P201"/>
  <c r="O201"/>
  <c r="N201"/>
  <c r="M201"/>
  <c r="L201"/>
  <c r="J201"/>
  <c r="I201"/>
  <c r="T200"/>
  <c r="AF200" s="1"/>
  <c r="P200"/>
  <c r="P512" s="1"/>
  <c r="AE199"/>
  <c r="AD199"/>
  <c r="AC199"/>
  <c r="AB199"/>
  <c r="AA199"/>
  <c r="Z199"/>
  <c r="Y199"/>
  <c r="X199"/>
  <c r="W199"/>
  <c r="V199"/>
  <c r="U199"/>
  <c r="S199"/>
  <c r="R199"/>
  <c r="Q199"/>
  <c r="P199"/>
  <c r="O199"/>
  <c r="N199"/>
  <c r="M199"/>
  <c r="L199"/>
  <c r="J199"/>
  <c r="I199"/>
  <c r="T198"/>
  <c r="AF198" s="1"/>
  <c r="O198"/>
  <c r="O512" s="1"/>
  <c r="AE197"/>
  <c r="AD197"/>
  <c r="AC197"/>
  <c r="AB197"/>
  <c r="AA197"/>
  <c r="Z197"/>
  <c r="Y197"/>
  <c r="X197"/>
  <c r="W197"/>
  <c r="V197"/>
  <c r="U197"/>
  <c r="S197"/>
  <c r="R197"/>
  <c r="Q197"/>
  <c r="P197"/>
  <c r="O197"/>
  <c r="N197"/>
  <c r="M197"/>
  <c r="L197"/>
  <c r="J197"/>
  <c r="I197"/>
  <c r="AF196"/>
  <c r="T195"/>
  <c r="AF195" s="1"/>
  <c r="K195"/>
  <c r="AE194"/>
  <c r="AD194"/>
  <c r="AC194"/>
  <c r="AB194"/>
  <c r="AA194"/>
  <c r="Z194"/>
  <c r="Y194"/>
  <c r="X194"/>
  <c r="W194"/>
  <c r="V194"/>
  <c r="U194"/>
  <c r="S194"/>
  <c r="R194"/>
  <c r="Q194"/>
  <c r="P194"/>
  <c r="O194"/>
  <c r="N194"/>
  <c r="M194"/>
  <c r="L194"/>
  <c r="J194"/>
  <c r="I194"/>
  <c r="T193"/>
  <c r="AE192"/>
  <c r="AD192"/>
  <c r="AC192"/>
  <c r="AB192"/>
  <c r="AA192"/>
  <c r="Z192"/>
  <c r="Y192"/>
  <c r="X192"/>
  <c r="W192"/>
  <c r="V192"/>
  <c r="U192"/>
  <c r="S192"/>
  <c r="P192"/>
  <c r="O192"/>
  <c r="N192"/>
  <c r="M192"/>
  <c r="L192"/>
  <c r="J192"/>
  <c r="I192"/>
  <c r="T191"/>
  <c r="AF191" s="1"/>
  <c r="K191"/>
  <c r="AE190"/>
  <c r="AD190"/>
  <c r="AC190"/>
  <c r="AB190"/>
  <c r="AA190"/>
  <c r="Z190"/>
  <c r="Y190"/>
  <c r="X190"/>
  <c r="W190"/>
  <c r="V190"/>
  <c r="U190"/>
  <c r="S190"/>
  <c r="R190"/>
  <c r="Q190"/>
  <c r="P190"/>
  <c r="O190"/>
  <c r="N190"/>
  <c r="M190"/>
  <c r="L190"/>
  <c r="J190"/>
  <c r="I190"/>
  <c r="T189"/>
  <c r="AF189" s="1"/>
  <c r="K189"/>
  <c r="AE188"/>
  <c r="AD188"/>
  <c r="AC188"/>
  <c r="AB188"/>
  <c r="AA188"/>
  <c r="Z188"/>
  <c r="Y188"/>
  <c r="X188"/>
  <c r="W188"/>
  <c r="V188"/>
  <c r="U188"/>
  <c r="S188"/>
  <c r="R188"/>
  <c r="Q188"/>
  <c r="P188"/>
  <c r="O188"/>
  <c r="N188"/>
  <c r="M188"/>
  <c r="L188"/>
  <c r="T187"/>
  <c r="AF187" s="1"/>
  <c r="K187"/>
  <c r="T186"/>
  <c r="AF186" s="1"/>
  <c r="K186"/>
  <c r="T185"/>
  <c r="AF185" s="1"/>
  <c r="Q185"/>
  <c r="Q184" s="1"/>
  <c r="P185"/>
  <c r="AE184"/>
  <c r="AD184"/>
  <c r="AC184"/>
  <c r="AB184"/>
  <c r="AA184"/>
  <c r="Z184"/>
  <c r="Y184"/>
  <c r="X184"/>
  <c r="W184"/>
  <c r="V184"/>
  <c r="U184"/>
  <c r="S184"/>
  <c r="R184"/>
  <c r="P184"/>
  <c r="O184"/>
  <c r="N184"/>
  <c r="M184"/>
  <c r="L184"/>
  <c r="T183"/>
  <c r="T508" s="1"/>
  <c r="K183"/>
  <c r="K508" s="1"/>
  <c r="T182"/>
  <c r="AF182" s="1"/>
  <c r="O182"/>
  <c r="O180" s="1"/>
  <c r="T181"/>
  <c r="AF181" s="1"/>
  <c r="K181"/>
  <c r="AE180"/>
  <c r="AD180"/>
  <c r="AC180"/>
  <c r="AB180"/>
  <c r="AA180"/>
  <c r="Z180"/>
  <c r="Y180"/>
  <c r="X180"/>
  <c r="W180"/>
  <c r="V180"/>
  <c r="U180"/>
  <c r="S180"/>
  <c r="R180"/>
  <c r="Q180"/>
  <c r="P180"/>
  <c r="N180"/>
  <c r="M180"/>
  <c r="L180"/>
  <c r="J180"/>
  <c r="I180"/>
  <c r="T176"/>
  <c r="AF176" s="1"/>
  <c r="K176"/>
  <c r="T175"/>
  <c r="AF175" s="1"/>
  <c r="K175"/>
  <c r="AE174"/>
  <c r="AD174"/>
  <c r="AC174"/>
  <c r="AB174"/>
  <c r="AA174"/>
  <c r="Z174"/>
  <c r="Y174"/>
  <c r="X174"/>
  <c r="W174"/>
  <c r="V174"/>
  <c r="U174"/>
  <c r="S174"/>
  <c r="R174"/>
  <c r="Q174"/>
  <c r="P174"/>
  <c r="O174"/>
  <c r="N174"/>
  <c r="M174"/>
  <c r="L174"/>
  <c r="J174"/>
  <c r="I174"/>
  <c r="T173"/>
  <c r="AF173" s="1"/>
  <c r="K173"/>
  <c r="T172"/>
  <c r="AF172" s="1"/>
  <c r="Q172"/>
  <c r="AE171"/>
  <c r="AD171"/>
  <c r="AC171"/>
  <c r="AB171"/>
  <c r="AA171"/>
  <c r="Z171"/>
  <c r="Y171"/>
  <c r="X171"/>
  <c r="W171"/>
  <c r="V171"/>
  <c r="U171"/>
  <c r="S171"/>
  <c r="R171"/>
  <c r="P171"/>
  <c r="O171"/>
  <c r="N171"/>
  <c r="M171"/>
  <c r="L171"/>
  <c r="J171"/>
  <c r="I171"/>
  <c r="T170"/>
  <c r="AF170" s="1"/>
  <c r="K170"/>
  <c r="T169"/>
  <c r="AF169" s="1"/>
  <c r="Q169"/>
  <c r="Q168" s="1"/>
  <c r="P169"/>
  <c r="AE168"/>
  <c r="AD168"/>
  <c r="AC168"/>
  <c r="AB168"/>
  <c r="AA168"/>
  <c r="Z168"/>
  <c r="Y168"/>
  <c r="X168"/>
  <c r="W168"/>
  <c r="V168"/>
  <c r="U168"/>
  <c r="S168"/>
  <c r="R168"/>
  <c r="O168"/>
  <c r="N168"/>
  <c r="M168"/>
  <c r="L168"/>
  <c r="J168"/>
  <c r="I168"/>
  <c r="T167"/>
  <c r="AF167" s="1"/>
  <c r="K167"/>
  <c r="T166"/>
  <c r="AF166" s="1"/>
  <c r="Q166"/>
  <c r="Q165" s="1"/>
  <c r="AE165"/>
  <c r="AD165"/>
  <c r="AC165"/>
  <c r="AB165"/>
  <c r="AA165"/>
  <c r="Z165"/>
  <c r="Y165"/>
  <c r="X165"/>
  <c r="W165"/>
  <c r="V165"/>
  <c r="U165"/>
  <c r="S165"/>
  <c r="R165"/>
  <c r="P165"/>
  <c r="O165"/>
  <c r="N165"/>
  <c r="M165"/>
  <c r="L165"/>
  <c r="J165"/>
  <c r="I165"/>
  <c r="T164"/>
  <c r="AF164" s="1"/>
  <c r="P164"/>
  <c r="P507" s="1"/>
  <c r="T163"/>
  <c r="AF163" s="1"/>
  <c r="Q162"/>
  <c r="P163"/>
  <c r="P162" s="1"/>
  <c r="O163"/>
  <c r="O162" s="1"/>
  <c r="AE162"/>
  <c r="AD162"/>
  <c r="AC162"/>
  <c r="AB162"/>
  <c r="AA162"/>
  <c r="Z162"/>
  <c r="Y162"/>
  <c r="X162"/>
  <c r="W162"/>
  <c r="V162"/>
  <c r="U162"/>
  <c r="S162"/>
  <c r="R162"/>
  <c r="N162"/>
  <c r="M162"/>
  <c r="L162"/>
  <c r="J162"/>
  <c r="I162"/>
  <c r="T161"/>
  <c r="AF161" s="1"/>
  <c r="K161"/>
  <c r="T160"/>
  <c r="AF160" s="1"/>
  <c r="K160"/>
  <c r="AE159"/>
  <c r="AD159"/>
  <c r="AC159"/>
  <c r="AB159"/>
  <c r="AA159"/>
  <c r="Z159"/>
  <c r="Y159"/>
  <c r="X159"/>
  <c r="W159"/>
  <c r="V159"/>
  <c r="U159"/>
  <c r="S159"/>
  <c r="R159"/>
  <c r="Q159"/>
  <c r="P159"/>
  <c r="O159"/>
  <c r="N159"/>
  <c r="M159"/>
  <c r="L159"/>
  <c r="J159"/>
  <c r="I159"/>
  <c r="T158"/>
  <c r="AF158" s="1"/>
  <c r="K158"/>
  <c r="T157"/>
  <c r="K157"/>
  <c r="AE156"/>
  <c r="AD156"/>
  <c r="AC156"/>
  <c r="AB156"/>
  <c r="AA156"/>
  <c r="Z156"/>
  <c r="Y156"/>
  <c r="X156"/>
  <c r="W156"/>
  <c r="V156"/>
  <c r="U156"/>
  <c r="S156"/>
  <c r="R156"/>
  <c r="Q156"/>
  <c r="P156"/>
  <c r="O156"/>
  <c r="N156"/>
  <c r="M156"/>
  <c r="L156"/>
  <c r="J156"/>
  <c r="I156"/>
  <c r="T155"/>
  <c r="K155"/>
  <c r="T154"/>
  <c r="AF154" s="1"/>
  <c r="K154"/>
  <c r="T153"/>
  <c r="AF153" s="1"/>
  <c r="O153"/>
  <c r="K153" s="1"/>
  <c r="AE152"/>
  <c r="AD152"/>
  <c r="AC152"/>
  <c r="AB152"/>
  <c r="AA152"/>
  <c r="Z152"/>
  <c r="Y152"/>
  <c r="X152"/>
  <c r="W152"/>
  <c r="V152"/>
  <c r="U152"/>
  <c r="S152"/>
  <c r="R152"/>
  <c r="Q152"/>
  <c r="P152"/>
  <c r="O152"/>
  <c r="N152"/>
  <c r="M152"/>
  <c r="L152"/>
  <c r="T151"/>
  <c r="AF151" s="1"/>
  <c r="K151"/>
  <c r="T150"/>
  <c r="AF150" s="1"/>
  <c r="K150"/>
  <c r="T149"/>
  <c r="AF149" s="1"/>
  <c r="K149"/>
  <c r="T148"/>
  <c r="AF148" s="1"/>
  <c r="O148"/>
  <c r="K148" s="1"/>
  <c r="AE147"/>
  <c r="AD147"/>
  <c r="AC147"/>
  <c r="AB147"/>
  <c r="AA147"/>
  <c r="Z147"/>
  <c r="Y147"/>
  <c r="X147"/>
  <c r="W147"/>
  <c r="V147"/>
  <c r="U147"/>
  <c r="S147"/>
  <c r="R147"/>
  <c r="Q147"/>
  <c r="P147"/>
  <c r="O147"/>
  <c r="N147"/>
  <c r="M147"/>
  <c r="L147"/>
  <c r="T146"/>
  <c r="AF146" s="1"/>
  <c r="K146"/>
  <c r="T145"/>
  <c r="AF145" s="1"/>
  <c r="P145"/>
  <c r="O145"/>
  <c r="O144" s="1"/>
  <c r="AE144"/>
  <c r="AD144"/>
  <c r="AC144"/>
  <c r="AB144"/>
  <c r="AA144"/>
  <c r="Z144"/>
  <c r="Y144"/>
  <c r="X144"/>
  <c r="W144"/>
  <c r="V144"/>
  <c r="U144"/>
  <c r="S144"/>
  <c r="R144"/>
  <c r="Q144"/>
  <c r="P144"/>
  <c r="N144"/>
  <c r="M144"/>
  <c r="L144"/>
  <c r="J144"/>
  <c r="I144"/>
  <c r="T143"/>
  <c r="AF143" s="1"/>
  <c r="K143"/>
  <c r="T142"/>
  <c r="AF142" s="1"/>
  <c r="O142"/>
  <c r="K142" s="1"/>
  <c r="AE141"/>
  <c r="AD141"/>
  <c r="AC141"/>
  <c r="AB141"/>
  <c r="AA141"/>
  <c r="Z141"/>
  <c r="Y141"/>
  <c r="X141"/>
  <c r="W141"/>
  <c r="V141"/>
  <c r="U141"/>
  <c r="S141"/>
  <c r="R141"/>
  <c r="Q141"/>
  <c r="P141"/>
  <c r="N141"/>
  <c r="M141"/>
  <c r="L141"/>
  <c r="J141"/>
  <c r="I141"/>
  <c r="T140"/>
  <c r="AF140" s="1"/>
  <c r="K140"/>
  <c r="T139"/>
  <c r="AF139" s="1"/>
  <c r="K139"/>
  <c r="AE138"/>
  <c r="AD138"/>
  <c r="AC138"/>
  <c r="AB138"/>
  <c r="AA138"/>
  <c r="Z138"/>
  <c r="Y138"/>
  <c r="X138"/>
  <c r="W138"/>
  <c r="V138"/>
  <c r="U138"/>
  <c r="S138"/>
  <c r="R138"/>
  <c r="Q138"/>
  <c r="P138"/>
  <c r="O138"/>
  <c r="N138"/>
  <c r="M138"/>
  <c r="L138"/>
  <c r="J138"/>
  <c r="I138"/>
  <c r="T137"/>
  <c r="AF137" s="1"/>
  <c r="K137"/>
  <c r="T136"/>
  <c r="AF136" s="1"/>
  <c r="K136"/>
  <c r="AE135"/>
  <c r="AD135"/>
  <c r="AC135"/>
  <c r="AB135"/>
  <c r="AA135"/>
  <c r="Z135"/>
  <c r="Y135"/>
  <c r="X135"/>
  <c r="W135"/>
  <c r="V135"/>
  <c r="U135"/>
  <c r="S135"/>
  <c r="R135"/>
  <c r="Q135"/>
  <c r="P135"/>
  <c r="O135"/>
  <c r="N135"/>
  <c r="M135"/>
  <c r="L135"/>
  <c r="J135"/>
  <c r="I135"/>
  <c r="T134"/>
  <c r="AF134" s="1"/>
  <c r="K134"/>
  <c r="T133"/>
  <c r="O133"/>
  <c r="K133" s="1"/>
  <c r="AE132"/>
  <c r="AD132"/>
  <c r="AC132"/>
  <c r="AB132"/>
  <c r="AA132"/>
  <c r="Z132"/>
  <c r="Y132"/>
  <c r="X132"/>
  <c r="W132"/>
  <c r="V132"/>
  <c r="U132"/>
  <c r="S132"/>
  <c r="R132"/>
  <c r="Q132"/>
  <c r="P132"/>
  <c r="O132"/>
  <c r="N132"/>
  <c r="M132"/>
  <c r="L132"/>
  <c r="J132"/>
  <c r="I132"/>
  <c r="AF131"/>
  <c r="T129"/>
  <c r="AF129" s="1"/>
  <c r="K129"/>
  <c r="P128"/>
  <c r="O128"/>
  <c r="N128"/>
  <c r="M128"/>
  <c r="L128"/>
  <c r="T127"/>
  <c r="AF127" s="1"/>
  <c r="K127"/>
  <c r="T126"/>
  <c r="K126"/>
  <c r="AE125"/>
  <c r="AD125"/>
  <c r="AC125"/>
  <c r="AB125"/>
  <c r="AA125"/>
  <c r="Z125"/>
  <c r="Y125"/>
  <c r="X125"/>
  <c r="W125"/>
  <c r="V125"/>
  <c r="U125"/>
  <c r="S125"/>
  <c r="Q125"/>
  <c r="P125"/>
  <c r="O125"/>
  <c r="N125"/>
  <c r="M125"/>
  <c r="L125"/>
  <c r="J125"/>
  <c r="I125"/>
  <c r="T124"/>
  <c r="AF124" s="1"/>
  <c r="K124"/>
  <c r="T123"/>
  <c r="AF123" s="1"/>
  <c r="K123"/>
  <c r="T122"/>
  <c r="AF122" s="1"/>
  <c r="K122"/>
  <c r="AE121"/>
  <c r="AD121"/>
  <c r="AC121"/>
  <c r="AB121"/>
  <c r="AA121"/>
  <c r="Z121"/>
  <c r="Y121"/>
  <c r="X121"/>
  <c r="W121"/>
  <c r="V121"/>
  <c r="U121"/>
  <c r="S121"/>
  <c r="R121"/>
  <c r="Q121"/>
  <c r="P121"/>
  <c r="T120"/>
  <c r="AF120" s="1"/>
  <c r="K120"/>
  <c r="T119"/>
  <c r="AF119" s="1"/>
  <c r="K119"/>
  <c r="T118"/>
  <c r="AF118" s="1"/>
  <c r="K118"/>
  <c r="AE117"/>
  <c r="AD117"/>
  <c r="AC117"/>
  <c r="AB117"/>
  <c r="AA117"/>
  <c r="Z117"/>
  <c r="Y117"/>
  <c r="X117"/>
  <c r="W117"/>
  <c r="V117"/>
  <c r="U117"/>
  <c r="S117"/>
  <c r="R117"/>
  <c r="Q117"/>
  <c r="P117"/>
  <c r="O117"/>
  <c r="T116"/>
  <c r="AF116" s="1"/>
  <c r="O116"/>
  <c r="T115"/>
  <c r="AF115" s="1"/>
  <c r="K115"/>
  <c r="T114"/>
  <c r="AF114" s="1"/>
  <c r="K114"/>
  <c r="AE113"/>
  <c r="AD113"/>
  <c r="AC113"/>
  <c r="AB113"/>
  <c r="AA113"/>
  <c r="Z113"/>
  <c r="Y113"/>
  <c r="X113"/>
  <c r="W113"/>
  <c r="V113"/>
  <c r="U113"/>
  <c r="S113"/>
  <c r="R113"/>
  <c r="Q113"/>
  <c r="P113"/>
  <c r="O113"/>
  <c r="T112"/>
  <c r="AF112" s="1"/>
  <c r="K112"/>
  <c r="T111"/>
  <c r="AF111" s="1"/>
  <c r="K111"/>
  <c r="AE110"/>
  <c r="AD110"/>
  <c r="AC110"/>
  <c r="AB110"/>
  <c r="AA110"/>
  <c r="Z110"/>
  <c r="Y110"/>
  <c r="X110"/>
  <c r="W110"/>
  <c r="V110"/>
  <c r="U110"/>
  <c r="S110"/>
  <c r="R110"/>
  <c r="Q110"/>
  <c r="P110"/>
  <c r="O110"/>
  <c r="N110"/>
  <c r="M110"/>
  <c r="L110"/>
  <c r="J110"/>
  <c r="I110"/>
  <c r="T109"/>
  <c r="AF109" s="1"/>
  <c r="K109"/>
  <c r="AE108"/>
  <c r="AD108"/>
  <c r="AC108"/>
  <c r="AB108"/>
  <c r="AA108"/>
  <c r="Z108"/>
  <c r="Y108"/>
  <c r="X108"/>
  <c r="W108"/>
  <c r="V108"/>
  <c r="U108"/>
  <c r="S108"/>
  <c r="R108"/>
  <c r="Q108"/>
  <c r="P108"/>
  <c r="O108"/>
  <c r="N108"/>
  <c r="M108"/>
  <c r="L108"/>
  <c r="J108"/>
  <c r="I108"/>
  <c r="T106"/>
  <c r="AF106" s="1"/>
  <c r="K106"/>
  <c r="T105"/>
  <c r="AF105" s="1"/>
  <c r="K105"/>
  <c r="P104"/>
  <c r="O104"/>
  <c r="N104"/>
  <c r="M104"/>
  <c r="L104"/>
  <c r="J104"/>
  <c r="I104"/>
  <c r="U102"/>
  <c r="Q102"/>
  <c r="Q501" s="1"/>
  <c r="P102"/>
  <c r="T101"/>
  <c r="AF101" s="1"/>
  <c r="K101"/>
  <c r="O100"/>
  <c r="N100"/>
  <c r="M100"/>
  <c r="L100"/>
  <c r="J100"/>
  <c r="I100"/>
  <c r="T99"/>
  <c r="AF99" s="1"/>
  <c r="K99"/>
  <c r="T98"/>
  <c r="AF98" s="1"/>
  <c r="K98"/>
  <c r="AE97"/>
  <c r="AD97"/>
  <c r="AC97"/>
  <c r="AB97"/>
  <c r="AA97"/>
  <c r="Z97"/>
  <c r="Y97"/>
  <c r="X97"/>
  <c r="W97"/>
  <c r="V97"/>
  <c r="U97"/>
  <c r="S97"/>
  <c r="R97"/>
  <c r="Q97"/>
  <c r="P97"/>
  <c r="O97"/>
  <c r="N97"/>
  <c r="M97"/>
  <c r="L97"/>
  <c r="J97"/>
  <c r="I97"/>
  <c r="T96"/>
  <c r="AF96" s="1"/>
  <c r="O96"/>
  <c r="T95"/>
  <c r="AF95" s="1"/>
  <c r="Q95"/>
  <c r="O95"/>
  <c r="AE94"/>
  <c r="AD94"/>
  <c r="AC94"/>
  <c r="AB94"/>
  <c r="AA94"/>
  <c r="Z94"/>
  <c r="Y94"/>
  <c r="X94"/>
  <c r="W94"/>
  <c r="V94"/>
  <c r="U94"/>
  <c r="S94"/>
  <c r="R94"/>
  <c r="Q94"/>
  <c r="P94"/>
  <c r="N94"/>
  <c r="M94"/>
  <c r="L94"/>
  <c r="J94"/>
  <c r="I94"/>
  <c r="T92"/>
  <c r="AF92" s="1"/>
  <c r="K92"/>
  <c r="T91"/>
  <c r="AF91" s="1"/>
  <c r="K91"/>
  <c r="P90"/>
  <c r="O90"/>
  <c r="N90"/>
  <c r="M90"/>
  <c r="L90"/>
  <c r="J90"/>
  <c r="I90"/>
  <c r="AF88"/>
  <c r="O88"/>
  <c r="K88" s="1"/>
  <c r="AF87"/>
  <c r="O87"/>
  <c r="K87" s="1"/>
  <c r="P86"/>
  <c r="N86"/>
  <c r="M86"/>
  <c r="L86"/>
  <c r="J86"/>
  <c r="I86"/>
  <c r="T85"/>
  <c r="AF85" s="1"/>
  <c r="K85"/>
  <c r="T84"/>
  <c r="AF84" s="1"/>
  <c r="K84"/>
  <c r="AE83"/>
  <c r="AD83"/>
  <c r="AC83"/>
  <c r="AB83"/>
  <c r="AA83"/>
  <c r="Z83"/>
  <c r="Y83"/>
  <c r="X83"/>
  <c r="W83"/>
  <c r="V83"/>
  <c r="U83"/>
  <c r="S83"/>
  <c r="R83"/>
  <c r="Q83"/>
  <c r="P83"/>
  <c r="O83"/>
  <c r="N83"/>
  <c r="M83"/>
  <c r="L83"/>
  <c r="J83"/>
  <c r="I83"/>
  <c r="T82"/>
  <c r="T81" s="1"/>
  <c r="K82"/>
  <c r="AE81"/>
  <c r="AD81"/>
  <c r="AC81"/>
  <c r="AB81"/>
  <c r="AA81"/>
  <c r="Z81"/>
  <c r="Y81"/>
  <c r="X81"/>
  <c r="W81"/>
  <c r="V81"/>
  <c r="U81"/>
  <c r="S81"/>
  <c r="R81"/>
  <c r="Q81"/>
  <c r="P81"/>
  <c r="O81"/>
  <c r="N81"/>
  <c r="M81"/>
  <c r="L81"/>
  <c r="J81"/>
  <c r="I81"/>
  <c r="T80"/>
  <c r="AF80" s="1"/>
  <c r="K80"/>
  <c r="T79"/>
  <c r="T502" s="1"/>
  <c r="K79"/>
  <c r="K502" s="1"/>
  <c r="T78"/>
  <c r="AF78" s="1"/>
  <c r="O78"/>
  <c r="K78"/>
  <c r="AE77"/>
  <c r="AD77"/>
  <c r="AC77"/>
  <c r="AB77"/>
  <c r="AA77"/>
  <c r="Z77"/>
  <c r="Y77"/>
  <c r="X77"/>
  <c r="W77"/>
  <c r="V77"/>
  <c r="U77"/>
  <c r="S77"/>
  <c r="R77"/>
  <c r="Q77"/>
  <c r="P77"/>
  <c r="O77"/>
  <c r="N77"/>
  <c r="M77"/>
  <c r="L77"/>
  <c r="T76"/>
  <c r="AF76" s="1"/>
  <c r="K76"/>
  <c r="AE75"/>
  <c r="AD75"/>
  <c r="AC75"/>
  <c r="AB75"/>
  <c r="AA75"/>
  <c r="Z75"/>
  <c r="Y75"/>
  <c r="X75"/>
  <c r="W75"/>
  <c r="V75"/>
  <c r="U75"/>
  <c r="S75"/>
  <c r="R75"/>
  <c r="Q75"/>
  <c r="P75"/>
  <c r="O75"/>
  <c r="N75"/>
  <c r="M75"/>
  <c r="L75"/>
  <c r="J75"/>
  <c r="I75"/>
  <c r="T74"/>
  <c r="AF74" s="1"/>
  <c r="K74"/>
  <c r="T73"/>
  <c r="AF73" s="1"/>
  <c r="K73"/>
  <c r="T72"/>
  <c r="AF72" s="1"/>
  <c r="O72"/>
  <c r="K72" s="1"/>
  <c r="AE71"/>
  <c r="AD71"/>
  <c r="AC71"/>
  <c r="AB71"/>
  <c r="AA71"/>
  <c r="Z71"/>
  <c r="Y71"/>
  <c r="X71"/>
  <c r="W71"/>
  <c r="V71"/>
  <c r="U71"/>
  <c r="S71"/>
  <c r="R71"/>
  <c r="Q71"/>
  <c r="P71"/>
  <c r="T70"/>
  <c r="K70"/>
  <c r="T69"/>
  <c r="AF69" s="1"/>
  <c r="K69"/>
  <c r="T68"/>
  <c r="AF68" s="1"/>
  <c r="O68"/>
  <c r="K68" s="1"/>
  <c r="AE67"/>
  <c r="AD67"/>
  <c r="AC67"/>
  <c r="AB67"/>
  <c r="AA67"/>
  <c r="Z67"/>
  <c r="Y67"/>
  <c r="X67"/>
  <c r="W67"/>
  <c r="V67"/>
  <c r="U67"/>
  <c r="S67"/>
  <c r="R67"/>
  <c r="Q67"/>
  <c r="P67"/>
  <c r="T66"/>
  <c r="AF66" s="1"/>
  <c r="K66"/>
  <c r="T65"/>
  <c r="AF65" s="1"/>
  <c r="K65"/>
  <c r="T64"/>
  <c r="AF64" s="1"/>
  <c r="K64"/>
  <c r="AE63"/>
  <c r="AD63"/>
  <c r="AC63"/>
  <c r="AB63"/>
  <c r="AA63"/>
  <c r="Z63"/>
  <c r="Y63"/>
  <c r="X63"/>
  <c r="W63"/>
  <c r="V63"/>
  <c r="U63"/>
  <c r="K63"/>
  <c r="T62"/>
  <c r="AF62" s="1"/>
  <c r="K62"/>
  <c r="AE61"/>
  <c r="AD61"/>
  <c r="AC61"/>
  <c r="AB61"/>
  <c r="AA61"/>
  <c r="Z61"/>
  <c r="Y61"/>
  <c r="X61"/>
  <c r="W61"/>
  <c r="V61"/>
  <c r="U61"/>
  <c r="S61"/>
  <c r="R61"/>
  <c r="Q61"/>
  <c r="P61"/>
  <c r="O61"/>
  <c r="N61"/>
  <c r="M61"/>
  <c r="L61"/>
  <c r="J61"/>
  <c r="I61"/>
  <c r="T60"/>
  <c r="AF60" s="1"/>
  <c r="K60"/>
  <c r="AE59"/>
  <c r="AD59"/>
  <c r="AC59"/>
  <c r="AB59"/>
  <c r="AA59"/>
  <c r="Z59"/>
  <c r="Y59"/>
  <c r="X59"/>
  <c r="W59"/>
  <c r="V59"/>
  <c r="U59"/>
  <c r="S59"/>
  <c r="R59"/>
  <c r="Q59"/>
  <c r="P59"/>
  <c r="O59"/>
  <c r="N59"/>
  <c r="M59"/>
  <c r="L59"/>
  <c r="J59"/>
  <c r="I59"/>
  <c r="T58"/>
  <c r="AF58" s="1"/>
  <c r="K58"/>
  <c r="T57"/>
  <c r="AF57" s="1"/>
  <c r="K57"/>
  <c r="AE56"/>
  <c r="AD56"/>
  <c r="AC56"/>
  <c r="AB56"/>
  <c r="AA56"/>
  <c r="Z56"/>
  <c r="Y56"/>
  <c r="X56"/>
  <c r="W56"/>
  <c r="V56"/>
  <c r="U56"/>
  <c r="S56"/>
  <c r="R56"/>
  <c r="Q56"/>
  <c r="P56"/>
  <c r="O56"/>
  <c r="N56"/>
  <c r="M56"/>
  <c r="L56"/>
  <c r="J56"/>
  <c r="I56"/>
  <c r="T55"/>
  <c r="AF55" s="1"/>
  <c r="K55"/>
  <c r="T54"/>
  <c r="AF54" s="1"/>
  <c r="K54"/>
  <c r="AE53"/>
  <c r="AD53"/>
  <c r="AC53"/>
  <c r="AB53"/>
  <c r="AA53"/>
  <c r="Z53"/>
  <c r="Y53"/>
  <c r="X53"/>
  <c r="W53"/>
  <c r="V53"/>
  <c r="U53"/>
  <c r="S53"/>
  <c r="R53"/>
  <c r="Q53"/>
  <c r="P53"/>
  <c r="O53"/>
  <c r="N53"/>
  <c r="M53"/>
  <c r="L53"/>
  <c r="J53"/>
  <c r="I53"/>
  <c r="T52"/>
  <c r="AF52" s="1"/>
  <c r="K52"/>
  <c r="T51"/>
  <c r="AF51" s="1"/>
  <c r="P51"/>
  <c r="P500" s="1"/>
  <c r="O51"/>
  <c r="AE50"/>
  <c r="AD50"/>
  <c r="AC50"/>
  <c r="AB50"/>
  <c r="AA50"/>
  <c r="Z50"/>
  <c r="Y50"/>
  <c r="X50"/>
  <c r="W50"/>
  <c r="V50"/>
  <c r="U50"/>
  <c r="S50"/>
  <c r="R50"/>
  <c r="Q50"/>
  <c r="P50"/>
  <c r="O50"/>
  <c r="N50"/>
  <c r="M50"/>
  <c r="L50"/>
  <c r="J50"/>
  <c r="I50"/>
  <c r="T49"/>
  <c r="AF49" s="1"/>
  <c r="K49"/>
  <c r="T48"/>
  <c r="AF48" s="1"/>
  <c r="K48"/>
  <c r="AE47"/>
  <c r="AD47"/>
  <c r="AC47"/>
  <c r="AB47"/>
  <c r="AA47"/>
  <c r="Z47"/>
  <c r="Y47"/>
  <c r="X47"/>
  <c r="W47"/>
  <c r="V47"/>
  <c r="U47"/>
  <c r="S47"/>
  <c r="R47"/>
  <c r="Q47"/>
  <c r="P47"/>
  <c r="O47"/>
  <c r="N47"/>
  <c r="M47"/>
  <c r="L47"/>
  <c r="J47"/>
  <c r="I47"/>
  <c r="T46"/>
  <c r="AF46" s="1"/>
  <c r="K46"/>
  <c r="T45"/>
  <c r="AF45" s="1"/>
  <c r="K45"/>
  <c r="AE44"/>
  <c r="AD44"/>
  <c r="AC44"/>
  <c r="AB44"/>
  <c r="AA44"/>
  <c r="Z44"/>
  <c r="Y44"/>
  <c r="X44"/>
  <c r="W44"/>
  <c r="V44"/>
  <c r="U44"/>
  <c r="S44"/>
  <c r="R44"/>
  <c r="Q44"/>
  <c r="P44"/>
  <c r="O44"/>
  <c r="N44"/>
  <c r="M44"/>
  <c r="L44"/>
  <c r="J44"/>
  <c r="I44"/>
  <c r="T43"/>
  <c r="AF43" s="1"/>
  <c r="K43"/>
  <c r="T42"/>
  <c r="AF42" s="1"/>
  <c r="O42"/>
  <c r="O41" s="1"/>
  <c r="AE41"/>
  <c r="AD41"/>
  <c r="AC41"/>
  <c r="AB41"/>
  <c r="AA41"/>
  <c r="Z41"/>
  <c r="Y41"/>
  <c r="X41"/>
  <c r="W41"/>
  <c r="V41"/>
  <c r="U41"/>
  <c r="S41"/>
  <c r="R41"/>
  <c r="Q41"/>
  <c r="P41"/>
  <c r="N41"/>
  <c r="M41"/>
  <c r="L41"/>
  <c r="J41"/>
  <c r="I41"/>
  <c r="T40"/>
  <c r="AF40" s="1"/>
  <c r="K40"/>
  <c r="T39"/>
  <c r="AF39" s="1"/>
  <c r="K39"/>
  <c r="AE38"/>
  <c r="AD38"/>
  <c r="AC38"/>
  <c r="AB38"/>
  <c r="AA38"/>
  <c r="Z38"/>
  <c r="Y38"/>
  <c r="X38"/>
  <c r="W38"/>
  <c r="V38"/>
  <c r="U38"/>
  <c r="S38"/>
  <c r="R38"/>
  <c r="Q38"/>
  <c r="P38"/>
  <c r="O38"/>
  <c r="N38"/>
  <c r="M38"/>
  <c r="L38"/>
  <c r="J38"/>
  <c r="I38"/>
  <c r="T37"/>
  <c r="AF37" s="1"/>
  <c r="K37"/>
  <c r="T36"/>
  <c r="AF36" s="1"/>
  <c r="O36"/>
  <c r="AE35"/>
  <c r="AD35"/>
  <c r="AC35"/>
  <c r="AB35"/>
  <c r="AA35"/>
  <c r="Z35"/>
  <c r="Y35"/>
  <c r="X35"/>
  <c r="W35"/>
  <c r="V35"/>
  <c r="U35"/>
  <c r="S35"/>
  <c r="R35"/>
  <c r="Q35"/>
  <c r="P35"/>
  <c r="O35"/>
  <c r="N35"/>
  <c r="M35"/>
  <c r="L35"/>
  <c r="J35"/>
  <c r="I35"/>
  <c r="T34"/>
  <c r="AF34" s="1"/>
  <c r="K34"/>
  <c r="T33"/>
  <c r="AF33" s="1"/>
  <c r="Q500"/>
  <c r="K33"/>
  <c r="AE32"/>
  <c r="AD32"/>
  <c r="AC32"/>
  <c r="AB32"/>
  <c r="AA32"/>
  <c r="Z32"/>
  <c r="Y32"/>
  <c r="X32"/>
  <c r="W32"/>
  <c r="V32"/>
  <c r="U32"/>
  <c r="S32"/>
  <c r="R32"/>
  <c r="Q32"/>
  <c r="P32"/>
  <c r="O32"/>
  <c r="N32"/>
  <c r="M32"/>
  <c r="L32"/>
  <c r="J32"/>
  <c r="I32"/>
  <c r="T31"/>
  <c r="AF31" s="1"/>
  <c r="K31"/>
  <c r="T30"/>
  <c r="AF30" s="1"/>
  <c r="K30"/>
  <c r="AE29"/>
  <c r="AD29"/>
  <c r="AC29"/>
  <c r="AB29"/>
  <c r="AA29"/>
  <c r="Z29"/>
  <c r="Y29"/>
  <c r="X29"/>
  <c r="W29"/>
  <c r="V29"/>
  <c r="U29"/>
  <c r="S29"/>
  <c r="R29"/>
  <c r="Q29"/>
  <c r="P29"/>
  <c r="O29"/>
  <c r="N29"/>
  <c r="M29"/>
  <c r="L29"/>
  <c r="J29"/>
  <c r="I29"/>
  <c r="T28"/>
  <c r="AF28" s="1"/>
  <c r="K28"/>
  <c r="T27"/>
  <c r="AF27" s="1"/>
  <c r="K27"/>
  <c r="T26"/>
  <c r="AF26" s="1"/>
  <c r="K26"/>
  <c r="AE25"/>
  <c r="AD25"/>
  <c r="AC25"/>
  <c r="AB25"/>
  <c r="AA25"/>
  <c r="Z25"/>
  <c r="Y25"/>
  <c r="X25"/>
  <c r="W25"/>
  <c r="V25"/>
  <c r="U25"/>
  <c r="S25"/>
  <c r="R25"/>
  <c r="Q25"/>
  <c r="P25"/>
  <c r="O25"/>
  <c r="N25"/>
  <c r="M25"/>
  <c r="L25"/>
  <c r="T24"/>
  <c r="AF24" s="1"/>
  <c r="K24"/>
  <c r="T23"/>
  <c r="AF23" s="1"/>
  <c r="K23"/>
  <c r="AE22"/>
  <c r="AD22"/>
  <c r="AC22"/>
  <c r="AB22"/>
  <c r="AA22"/>
  <c r="Z22"/>
  <c r="Y22"/>
  <c r="X22"/>
  <c r="W22"/>
  <c r="V22"/>
  <c r="U22"/>
  <c r="S22"/>
  <c r="R22"/>
  <c r="Q22"/>
  <c r="P22"/>
  <c r="O22"/>
  <c r="N22"/>
  <c r="M22"/>
  <c r="L22"/>
  <c r="J22"/>
  <c r="I22"/>
  <c r="T21"/>
  <c r="AF21" s="1"/>
  <c r="K21"/>
  <c r="T20"/>
  <c r="AF20" s="1"/>
  <c r="K20"/>
  <c r="AE19"/>
  <c r="AD19"/>
  <c r="AC19"/>
  <c r="AB19"/>
  <c r="AA19"/>
  <c r="Z19"/>
  <c r="Y19"/>
  <c r="X19"/>
  <c r="W19"/>
  <c r="V19"/>
  <c r="U19"/>
  <c r="S19"/>
  <c r="R19"/>
  <c r="Q19"/>
  <c r="P19"/>
  <c r="O19"/>
  <c r="N19"/>
  <c r="M19"/>
  <c r="L19"/>
  <c r="J19"/>
  <c r="I19"/>
  <c r="T18"/>
  <c r="AF18" s="1"/>
  <c r="K18"/>
  <c r="T17"/>
  <c r="AF17" s="1"/>
  <c r="K17"/>
  <c r="T16"/>
  <c r="AF16" s="1"/>
  <c r="K16"/>
  <c r="AE15"/>
  <c r="AD15"/>
  <c r="AC15"/>
  <c r="AB15"/>
  <c r="AA15"/>
  <c r="Z15"/>
  <c r="Y15"/>
  <c r="X15"/>
  <c r="W15"/>
  <c r="V15"/>
  <c r="U15"/>
  <c r="S15"/>
  <c r="R15"/>
  <c r="Q15"/>
  <c r="P15"/>
  <c r="O15"/>
  <c r="N15"/>
  <c r="M15"/>
  <c r="L15"/>
  <c r="T14"/>
  <c r="AF14" s="1"/>
  <c r="K14"/>
  <c r="T13"/>
  <c r="AF13" s="1"/>
  <c r="K13"/>
  <c r="AE12"/>
  <c r="AD12"/>
  <c r="AC12"/>
  <c r="AB12"/>
  <c r="AA12"/>
  <c r="Z12"/>
  <c r="Y12"/>
  <c r="X12"/>
  <c r="W12"/>
  <c r="V12"/>
  <c r="U12"/>
  <c r="S12"/>
  <c r="R12"/>
  <c r="Q12"/>
  <c r="P12"/>
  <c r="O12"/>
  <c r="N12"/>
  <c r="M12"/>
  <c r="L12"/>
  <c r="J12"/>
  <c r="I12"/>
  <c r="T11"/>
  <c r="AF11" s="1"/>
  <c r="H11" s="1"/>
  <c r="K11"/>
  <c r="AE10"/>
  <c r="AD10"/>
  <c r="AC10"/>
  <c r="AB10"/>
  <c r="AA10"/>
  <c r="Z10"/>
  <c r="Y10"/>
  <c r="X10"/>
  <c r="W10"/>
  <c r="V10"/>
  <c r="U10"/>
  <c r="S10"/>
  <c r="R10"/>
  <c r="Q10"/>
  <c r="P10"/>
  <c r="O10"/>
  <c r="N10"/>
  <c r="M10"/>
  <c r="L10"/>
  <c r="J10"/>
  <c r="I10"/>
  <c r="T9"/>
  <c r="K9"/>
  <c r="T8"/>
  <c r="AF8" s="1"/>
  <c r="K8"/>
  <c r="U7"/>
  <c r="Q7"/>
  <c r="P7"/>
  <c r="O7"/>
  <c r="N7"/>
  <c r="M7"/>
  <c r="L7"/>
  <c r="J7"/>
  <c r="I7"/>
  <c r="K407" l="1"/>
  <c r="H407" s="1"/>
  <c r="H406" s="1"/>
  <c r="O408"/>
  <c r="K95"/>
  <c r="H95" s="1"/>
  <c r="G94" s="1"/>
  <c r="O371"/>
  <c r="K185"/>
  <c r="H185" s="1"/>
  <c r="G184" s="1"/>
  <c r="P506"/>
  <c r="K164"/>
  <c r="O223"/>
  <c r="K223" s="1"/>
  <c r="O557"/>
  <c r="K102"/>
  <c r="K182"/>
  <c r="K200"/>
  <c r="O259"/>
  <c r="K259" s="1"/>
  <c r="O261"/>
  <c r="Q397"/>
  <c r="O507"/>
  <c r="H80"/>
  <c r="O141"/>
  <c r="K141" s="1"/>
  <c r="H240"/>
  <c r="K242"/>
  <c r="H242" s="1"/>
  <c r="G241" s="1"/>
  <c r="O531"/>
  <c r="O550"/>
  <c r="K373"/>
  <c r="AF280"/>
  <c r="Q506"/>
  <c r="Q505" s="1"/>
  <c r="K42"/>
  <c r="H42" s="1"/>
  <c r="G41" s="1"/>
  <c r="K51"/>
  <c r="O71"/>
  <c r="K71" s="1"/>
  <c r="K169"/>
  <c r="H169" s="1"/>
  <c r="G168" s="1"/>
  <c r="K266"/>
  <c r="O458"/>
  <c r="O568"/>
  <c r="O567" s="1"/>
  <c r="H21"/>
  <c r="H19" s="1"/>
  <c r="O241"/>
  <c r="O298"/>
  <c r="O382"/>
  <c r="K382" s="1"/>
  <c r="O422"/>
  <c r="K422" s="1"/>
  <c r="P455"/>
  <c r="O475"/>
  <c r="K475" s="1"/>
  <c r="O506"/>
  <c r="P241"/>
  <c r="K329"/>
  <c r="O500"/>
  <c r="P168"/>
  <c r="K168" s="1"/>
  <c r="R279"/>
  <c r="O352"/>
  <c r="K353"/>
  <c r="K548" s="1"/>
  <c r="K547" s="1"/>
  <c r="Q551"/>
  <c r="Q495" s="1"/>
  <c r="H40"/>
  <c r="H66"/>
  <c r="H34"/>
  <c r="H31"/>
  <c r="H383"/>
  <c r="H382" s="1"/>
  <c r="H46"/>
  <c r="L561"/>
  <c r="H52"/>
  <c r="T56"/>
  <c r="AF56" s="1"/>
  <c r="H333"/>
  <c r="H332" s="1"/>
  <c r="AC498"/>
  <c r="M541"/>
  <c r="T310"/>
  <c r="AF310" s="1"/>
  <c r="H219"/>
  <c r="H469"/>
  <c r="H468" s="1"/>
  <c r="H474"/>
  <c r="G473" s="1"/>
  <c r="AB529"/>
  <c r="N549"/>
  <c r="I561"/>
  <c r="N561"/>
  <c r="H93"/>
  <c r="H49"/>
  <c r="H72"/>
  <c r="G71" s="1"/>
  <c r="T108"/>
  <c r="AF108" s="1"/>
  <c r="H350"/>
  <c r="H349" s="1"/>
  <c r="H405"/>
  <c r="L523"/>
  <c r="P523"/>
  <c r="S549"/>
  <c r="X549"/>
  <c r="AB549"/>
  <c r="Y555"/>
  <c r="J555"/>
  <c r="AB555"/>
  <c r="H20"/>
  <c r="G19" s="1"/>
  <c r="T29"/>
  <c r="AF29" s="1"/>
  <c r="H58"/>
  <c r="H64"/>
  <c r="G63" s="1"/>
  <c r="AF82"/>
  <c r="AF81" s="1"/>
  <c r="H99"/>
  <c r="H127"/>
  <c r="H305"/>
  <c r="G304" s="1"/>
  <c r="H387"/>
  <c r="H420"/>
  <c r="G419" s="1"/>
  <c r="H457"/>
  <c r="H91"/>
  <c r="T97"/>
  <c r="AF97" s="1"/>
  <c r="H164"/>
  <c r="T251"/>
  <c r="AF251" s="1"/>
  <c r="T270"/>
  <c r="AF270" s="1"/>
  <c r="H274"/>
  <c r="H295"/>
  <c r="G294" s="1"/>
  <c r="H342"/>
  <c r="G341" s="1"/>
  <c r="AF344"/>
  <c r="U529"/>
  <c r="Y529"/>
  <c r="H9"/>
  <c r="H373"/>
  <c r="T473"/>
  <c r="AF473" s="1"/>
  <c r="H484"/>
  <c r="AF86"/>
  <c r="H158"/>
  <c r="H161"/>
  <c r="H170"/>
  <c r="H254"/>
  <c r="G253" s="1"/>
  <c r="T357"/>
  <c r="H358"/>
  <c r="H357" s="1"/>
  <c r="H366"/>
  <c r="G365" s="1"/>
  <c r="H396"/>
  <c r="H459"/>
  <c r="G458" s="1"/>
  <c r="AB499"/>
  <c r="L517"/>
  <c r="K121"/>
  <c r="N497"/>
  <c r="K59"/>
  <c r="T63"/>
  <c r="AF63" s="1"/>
  <c r="K108"/>
  <c r="K316"/>
  <c r="K332"/>
  <c r="T543"/>
  <c r="T352"/>
  <c r="AF352" s="1"/>
  <c r="T359"/>
  <c r="AF359" s="1"/>
  <c r="K442"/>
  <c r="M498"/>
  <c r="AE517"/>
  <c r="Q541"/>
  <c r="P567"/>
  <c r="Y567"/>
  <c r="T61"/>
  <c r="AF61" s="1"/>
  <c r="H62"/>
  <c r="H61" s="1"/>
  <c r="H65"/>
  <c r="H74"/>
  <c r="T128"/>
  <c r="H143"/>
  <c r="T168"/>
  <c r="AF168" s="1"/>
  <c r="H175"/>
  <c r="G174" s="1"/>
  <c r="K246"/>
  <c r="K248"/>
  <c r="K251"/>
  <c r="K524"/>
  <c r="K523" s="1"/>
  <c r="K282"/>
  <c r="H286"/>
  <c r="G285" s="1"/>
  <c r="H300"/>
  <c r="T338"/>
  <c r="AF338" s="1"/>
  <c r="AF353"/>
  <c r="AF548" s="1"/>
  <c r="AF547" s="1"/>
  <c r="H369"/>
  <c r="G368" s="1"/>
  <c r="T384"/>
  <c r="AF384" s="1"/>
  <c r="H418"/>
  <c r="T430"/>
  <c r="AF430" s="1"/>
  <c r="H445"/>
  <c r="G444" s="1"/>
  <c r="K461"/>
  <c r="H462"/>
  <c r="G461" s="1"/>
  <c r="AF463"/>
  <c r="AE496"/>
  <c r="J498"/>
  <c r="R498"/>
  <c r="S517"/>
  <c r="AB517"/>
  <c r="I529"/>
  <c r="AC541"/>
  <c r="H191"/>
  <c r="G190" s="1"/>
  <c r="H290"/>
  <c r="K341"/>
  <c r="K349"/>
  <c r="T416"/>
  <c r="AF416" s="1"/>
  <c r="T440"/>
  <c r="AF440" s="1"/>
  <c r="T482"/>
  <c r="AF482" s="1"/>
  <c r="V541"/>
  <c r="L567"/>
  <c r="U567"/>
  <c r="AC567"/>
  <c r="V498"/>
  <c r="H111"/>
  <c r="G110" s="1"/>
  <c r="T152"/>
  <c r="AF152" s="1"/>
  <c r="H181"/>
  <c r="G180" s="1"/>
  <c r="T188"/>
  <c r="AF188" s="1"/>
  <c r="T192"/>
  <c r="K226"/>
  <c r="H237"/>
  <c r="H257"/>
  <c r="H256" s="1"/>
  <c r="K273"/>
  <c r="T335"/>
  <c r="H413"/>
  <c r="G412" s="1"/>
  <c r="H415"/>
  <c r="H476"/>
  <c r="G475" s="1"/>
  <c r="T485"/>
  <c r="AF485" s="1"/>
  <c r="AC494"/>
  <c r="M523"/>
  <c r="Q523"/>
  <c r="P529"/>
  <c r="W529"/>
  <c r="AA529"/>
  <c r="AE529"/>
  <c r="K424"/>
  <c r="AF220"/>
  <c r="AF522" s="1"/>
  <c r="H227"/>
  <c r="G226" s="1"/>
  <c r="H230"/>
  <c r="G229" s="1"/>
  <c r="T235"/>
  <c r="AF235" s="1"/>
  <c r="P517"/>
  <c r="T256"/>
  <c r="AF256" s="1"/>
  <c r="T259"/>
  <c r="AF259" s="1"/>
  <c r="T261"/>
  <c r="AF261" s="1"/>
  <c r="H272"/>
  <c r="T285"/>
  <c r="AF285" s="1"/>
  <c r="H303"/>
  <c r="T304"/>
  <c r="AF304" s="1"/>
  <c r="H309"/>
  <c r="K310"/>
  <c r="H311"/>
  <c r="G310" s="1"/>
  <c r="T326"/>
  <c r="AF326" s="1"/>
  <c r="H364"/>
  <c r="T371"/>
  <c r="AF371" s="1"/>
  <c r="T375"/>
  <c r="AF375" s="1"/>
  <c r="T556"/>
  <c r="T382"/>
  <c r="AF382" s="1"/>
  <c r="T403"/>
  <c r="AF403" s="1"/>
  <c r="K427"/>
  <c r="H433"/>
  <c r="G432" s="1"/>
  <c r="K446"/>
  <c r="AF465"/>
  <c r="H466"/>
  <c r="G465" s="1"/>
  <c r="K569"/>
  <c r="J497"/>
  <c r="Z498"/>
  <c r="AD498"/>
  <c r="V517"/>
  <c r="Z517"/>
  <c r="AD517"/>
  <c r="X529"/>
  <c r="I541"/>
  <c r="N541"/>
  <c r="J549"/>
  <c r="V549"/>
  <c r="Z549"/>
  <c r="AD549"/>
  <c r="L549"/>
  <c r="W549"/>
  <c r="AE549"/>
  <c r="X555"/>
  <c r="J561"/>
  <c r="S567"/>
  <c r="AB567"/>
  <c r="AD496"/>
  <c r="T419"/>
  <c r="AF419" s="1"/>
  <c r="H423"/>
  <c r="H422" s="1"/>
  <c r="T19"/>
  <c r="AF19" s="1"/>
  <c r="T138"/>
  <c r="AF138" s="1"/>
  <c r="K507"/>
  <c r="K165"/>
  <c r="T171"/>
  <c r="AF171" s="1"/>
  <c r="H45"/>
  <c r="H44" s="1"/>
  <c r="K117"/>
  <c r="H205"/>
  <c r="G204" s="1"/>
  <c r="AF207"/>
  <c r="T212"/>
  <c r="AF212" s="1"/>
  <c r="K543"/>
  <c r="T379"/>
  <c r="AF379" s="1"/>
  <c r="K410"/>
  <c r="H436"/>
  <c r="H435" s="1"/>
  <c r="T444"/>
  <c r="AF444" s="1"/>
  <c r="H449"/>
  <c r="H448" s="1"/>
  <c r="T478"/>
  <c r="AF478" s="1"/>
  <c r="M529"/>
  <c r="V529"/>
  <c r="Z529"/>
  <c r="AD529"/>
  <c r="M567"/>
  <c r="H409"/>
  <c r="H408" s="1"/>
  <c r="AC497"/>
  <c r="T44"/>
  <c r="AF44" s="1"/>
  <c r="T174"/>
  <c r="AF174" s="1"/>
  <c r="T10"/>
  <c r="AF10" s="1"/>
  <c r="T32"/>
  <c r="AF32" s="1"/>
  <c r="K44"/>
  <c r="H60"/>
  <c r="H59" s="1"/>
  <c r="H73"/>
  <c r="K75"/>
  <c r="T144"/>
  <c r="AF144" s="1"/>
  <c r="T147"/>
  <c r="AF147" s="1"/>
  <c r="T162"/>
  <c r="AF162" s="1"/>
  <c r="K207"/>
  <c r="T232"/>
  <c r="AF232" s="1"/>
  <c r="H233"/>
  <c r="G232" s="1"/>
  <c r="T368"/>
  <c r="AF368" s="1"/>
  <c r="H372"/>
  <c r="T7"/>
  <c r="AF7" s="1"/>
  <c r="T12"/>
  <c r="AF12" s="1"/>
  <c r="K15"/>
  <c r="H30"/>
  <c r="K35"/>
  <c r="T38"/>
  <c r="AF38" s="1"/>
  <c r="H39"/>
  <c r="H38" s="1"/>
  <c r="H57"/>
  <c r="G56" s="1"/>
  <c r="AF79"/>
  <c r="AF502" s="1"/>
  <c r="H98"/>
  <c r="G97" s="1"/>
  <c r="T132"/>
  <c r="AF132" s="1"/>
  <c r="H146"/>
  <c r="K152"/>
  <c r="H153"/>
  <c r="G152" s="1"/>
  <c r="T194"/>
  <c r="AF194" s="1"/>
  <c r="T197"/>
  <c r="AF197" s="1"/>
  <c r="AF512"/>
  <c r="T204"/>
  <c r="AF204" s="1"/>
  <c r="AF206"/>
  <c r="AF513" s="1"/>
  <c r="T209"/>
  <c r="AF209" s="1"/>
  <c r="H210"/>
  <c r="G209" s="1"/>
  <c r="T214"/>
  <c r="AF214" s="1"/>
  <c r="K217"/>
  <c r="H228"/>
  <c r="H231"/>
  <c r="K244"/>
  <c r="T524"/>
  <c r="T523" s="1"/>
  <c r="H271"/>
  <c r="K276"/>
  <c r="T279"/>
  <c r="T288"/>
  <c r="AF288" s="1"/>
  <c r="K296"/>
  <c r="T296"/>
  <c r="AF296" s="1"/>
  <c r="H308"/>
  <c r="G307" s="1"/>
  <c r="H320"/>
  <c r="G319" s="1"/>
  <c r="K321"/>
  <c r="H325"/>
  <c r="H324" s="1"/>
  <c r="H345"/>
  <c r="G344" s="1"/>
  <c r="T362"/>
  <c r="AF362" s="1"/>
  <c r="H363"/>
  <c r="G362" s="1"/>
  <c r="H370"/>
  <c r="K384"/>
  <c r="H386"/>
  <c r="H390"/>
  <c r="T397"/>
  <c r="AF397" s="1"/>
  <c r="K408"/>
  <c r="T408"/>
  <c r="AF408" s="1"/>
  <c r="T435"/>
  <c r="AF435" s="1"/>
  <c r="T448"/>
  <c r="AF448" s="1"/>
  <c r="K452"/>
  <c r="H454"/>
  <c r="H460"/>
  <c r="H481"/>
  <c r="H480" s="1"/>
  <c r="I496"/>
  <c r="N496"/>
  <c r="M497"/>
  <c r="V497"/>
  <c r="AD497"/>
  <c r="X517"/>
  <c r="W517"/>
  <c r="J523"/>
  <c r="O523"/>
  <c r="S523"/>
  <c r="X523"/>
  <c r="AB523"/>
  <c r="I523"/>
  <c r="AC529"/>
  <c r="I497"/>
  <c r="R497"/>
  <c r="U541"/>
  <c r="J541"/>
  <c r="O496"/>
  <c r="Y498"/>
  <c r="U498"/>
  <c r="T177"/>
  <c r="AF177" s="1"/>
  <c r="H129"/>
  <c r="AF507"/>
  <c r="H263"/>
  <c r="H278"/>
  <c r="H314"/>
  <c r="G313" s="1"/>
  <c r="H182"/>
  <c r="H329"/>
  <c r="G328" s="1"/>
  <c r="H453"/>
  <c r="H43"/>
  <c r="H277"/>
  <c r="H315"/>
  <c r="W496"/>
  <c r="U517"/>
  <c r="AC517"/>
  <c r="H13"/>
  <c r="G12" s="1"/>
  <c r="T41"/>
  <c r="AF41" s="1"/>
  <c r="K50"/>
  <c r="T50"/>
  <c r="AF50" s="1"/>
  <c r="K83"/>
  <c r="K144"/>
  <c r="O511"/>
  <c r="H200"/>
  <c r="H199" s="1"/>
  <c r="T223"/>
  <c r="AF223" s="1"/>
  <c r="H236"/>
  <c r="G235" s="1"/>
  <c r="H312"/>
  <c r="T313"/>
  <c r="AF313" s="1"/>
  <c r="T316"/>
  <c r="AF316" s="1"/>
  <c r="K324"/>
  <c r="H331"/>
  <c r="H330" s="1"/>
  <c r="K344"/>
  <c r="K412"/>
  <c r="T458"/>
  <c r="I511"/>
  <c r="N523"/>
  <c r="W523"/>
  <c r="AE523"/>
  <c r="AC561"/>
  <c r="J567"/>
  <c r="X567"/>
  <c r="V505"/>
  <c r="K7"/>
  <c r="K12"/>
  <c r="T25"/>
  <c r="AF25" s="1"/>
  <c r="K32"/>
  <c r="H48"/>
  <c r="K53"/>
  <c r="T67"/>
  <c r="AF67" s="1"/>
  <c r="T71"/>
  <c r="AF71" s="1"/>
  <c r="K81"/>
  <c r="T104"/>
  <c r="H112"/>
  <c r="K125"/>
  <c r="K135"/>
  <c r="T141"/>
  <c r="AF141" s="1"/>
  <c r="K156"/>
  <c r="K159"/>
  <c r="T165"/>
  <c r="AF165" s="1"/>
  <c r="K188"/>
  <c r="K194"/>
  <c r="K199"/>
  <c r="H218"/>
  <c r="K232"/>
  <c r="H234"/>
  <c r="K238"/>
  <c r="K256"/>
  <c r="T264"/>
  <c r="AF264" s="1"/>
  <c r="H266"/>
  <c r="K267"/>
  <c r="AF281"/>
  <c r="AF533" s="1"/>
  <c r="K288"/>
  <c r="K291"/>
  <c r="T294"/>
  <c r="AF294" s="1"/>
  <c r="K304"/>
  <c r="H322"/>
  <c r="G321" s="1"/>
  <c r="K326"/>
  <c r="AF340"/>
  <c r="AF543" s="1"/>
  <c r="T349"/>
  <c r="AF349" s="1"/>
  <c r="AF356"/>
  <c r="H356" s="1"/>
  <c r="K362"/>
  <c r="K375"/>
  <c r="K557"/>
  <c r="H389"/>
  <c r="G388" s="1"/>
  <c r="T391"/>
  <c r="AF391" s="1"/>
  <c r="Q555"/>
  <c r="K400"/>
  <c r="T406"/>
  <c r="AF406" s="1"/>
  <c r="H425"/>
  <c r="H424" s="1"/>
  <c r="T427"/>
  <c r="AF427" s="1"/>
  <c r="K437"/>
  <c r="H443"/>
  <c r="H442" s="1"/>
  <c r="AF458"/>
  <c r="T468"/>
  <c r="AF468" s="1"/>
  <c r="K470"/>
  <c r="T470"/>
  <c r="AF470" s="1"/>
  <c r="X496"/>
  <c r="AB496"/>
  <c r="W497"/>
  <c r="AA497"/>
  <c r="AE497"/>
  <c r="S496"/>
  <c r="Q497"/>
  <c r="Z497"/>
  <c r="J511"/>
  <c r="N517"/>
  <c r="L529"/>
  <c r="N529"/>
  <c r="Y541"/>
  <c r="V496"/>
  <c r="AD541"/>
  <c r="R549"/>
  <c r="AA549"/>
  <c r="M549"/>
  <c r="P555"/>
  <c r="I555"/>
  <c r="I567"/>
  <c r="AA499"/>
  <c r="S498"/>
  <c r="N498"/>
  <c r="Y494"/>
  <c r="T507"/>
  <c r="L495"/>
  <c r="T506"/>
  <c r="R496"/>
  <c r="AA496"/>
  <c r="Y517"/>
  <c r="AB498"/>
  <c r="T15"/>
  <c r="AF15" s="1"/>
  <c r="K22"/>
  <c r="H24"/>
  <c r="K29"/>
  <c r="H33"/>
  <c r="T35"/>
  <c r="AF35" s="1"/>
  <c r="H37"/>
  <c r="K38"/>
  <c r="O498"/>
  <c r="T125"/>
  <c r="K138"/>
  <c r="H167"/>
  <c r="T226"/>
  <c r="AF226" s="1"/>
  <c r="H243"/>
  <c r="H249"/>
  <c r="H248" s="1"/>
  <c r="T276"/>
  <c r="AF276" s="1"/>
  <c r="H289"/>
  <c r="K301"/>
  <c r="H318"/>
  <c r="T321"/>
  <c r="AF321" s="1"/>
  <c r="K328"/>
  <c r="H401"/>
  <c r="G400" s="1"/>
  <c r="K403"/>
  <c r="H411"/>
  <c r="K432"/>
  <c r="H451"/>
  <c r="T452"/>
  <c r="AF452" s="1"/>
  <c r="K485"/>
  <c r="S511"/>
  <c r="R523"/>
  <c r="AA523"/>
  <c r="L541"/>
  <c r="S555"/>
  <c r="N555"/>
  <c r="M555"/>
  <c r="L499"/>
  <c r="H16"/>
  <c r="G15" s="1"/>
  <c r="H18"/>
  <c r="K19"/>
  <c r="T22"/>
  <c r="AF22" s="1"/>
  <c r="K25"/>
  <c r="H27"/>
  <c r="K77"/>
  <c r="K104"/>
  <c r="H115"/>
  <c r="H137"/>
  <c r="K184"/>
  <c r="K221"/>
  <c r="H225"/>
  <c r="AF252"/>
  <c r="H252" s="1"/>
  <c r="H284"/>
  <c r="K294"/>
  <c r="T298"/>
  <c r="T324"/>
  <c r="AF324" s="1"/>
  <c r="K536"/>
  <c r="K535" s="1"/>
  <c r="T328"/>
  <c r="AF328" s="1"/>
  <c r="T332"/>
  <c r="AF332" s="1"/>
  <c r="K335"/>
  <c r="H339"/>
  <c r="G338" s="1"/>
  <c r="K368"/>
  <c r="H385"/>
  <c r="G384" s="1"/>
  <c r="H393"/>
  <c r="K394"/>
  <c r="H402"/>
  <c r="K406"/>
  <c r="T410"/>
  <c r="AF410" s="1"/>
  <c r="H431"/>
  <c r="H430" s="1"/>
  <c r="H434"/>
  <c r="H438"/>
  <c r="G437" s="1"/>
  <c r="H441"/>
  <c r="G440" s="1"/>
  <c r="T442"/>
  <c r="AF442" s="1"/>
  <c r="H447"/>
  <c r="G446" s="1"/>
  <c r="K450"/>
  <c r="K465"/>
  <c r="H477"/>
  <c r="K478"/>
  <c r="T480"/>
  <c r="AF480" s="1"/>
  <c r="K482"/>
  <c r="X494"/>
  <c r="I495"/>
  <c r="N495"/>
  <c r="L496"/>
  <c r="P496"/>
  <c r="U496"/>
  <c r="Y496"/>
  <c r="AC496"/>
  <c r="O497"/>
  <c r="S497"/>
  <c r="R511"/>
  <c r="W511"/>
  <c r="AA511"/>
  <c r="AE511"/>
  <c r="M511"/>
  <c r="Q511"/>
  <c r="P498"/>
  <c r="T516"/>
  <c r="AB511"/>
  <c r="J517"/>
  <c r="R517"/>
  <c r="AA517"/>
  <c r="M517"/>
  <c r="U523"/>
  <c r="Y523"/>
  <c r="AC523"/>
  <c r="J529"/>
  <c r="P541"/>
  <c r="I549"/>
  <c r="U549"/>
  <c r="Y549"/>
  <c r="AC549"/>
  <c r="L555"/>
  <c r="V555"/>
  <c r="Z555"/>
  <c r="AD555"/>
  <c r="U555"/>
  <c r="AC555"/>
  <c r="N567"/>
  <c r="R567"/>
  <c r="W567"/>
  <c r="AA567"/>
  <c r="AE567"/>
  <c r="K41"/>
  <c r="H486"/>
  <c r="Q567"/>
  <c r="AF568"/>
  <c r="H471"/>
  <c r="G470" s="1"/>
  <c r="K10"/>
  <c r="K388"/>
  <c r="H348"/>
  <c r="H347" s="1"/>
  <c r="R541"/>
  <c r="H54"/>
  <c r="G53" s="1"/>
  <c r="R555"/>
  <c r="K379"/>
  <c r="H68"/>
  <c r="G67" s="1"/>
  <c r="K352"/>
  <c r="H8"/>
  <c r="AF157"/>
  <c r="T156"/>
  <c r="AF156" s="1"/>
  <c r="H262"/>
  <c r="G261" s="1"/>
  <c r="K261"/>
  <c r="T90"/>
  <c r="K90"/>
  <c r="K419"/>
  <c r="H421"/>
  <c r="AB495"/>
  <c r="M505"/>
  <c r="Z505"/>
  <c r="AD505"/>
  <c r="J495"/>
  <c r="M494"/>
  <c r="N505"/>
  <c r="AC505"/>
  <c r="H179"/>
  <c r="H178"/>
  <c r="G177" s="1"/>
  <c r="K177"/>
  <c r="H183"/>
  <c r="H508" s="1"/>
  <c r="H78"/>
  <c r="G77" s="1"/>
  <c r="H88"/>
  <c r="H122"/>
  <c r="G121" s="1"/>
  <c r="H124"/>
  <c r="H142"/>
  <c r="H84"/>
  <c r="G83" s="1"/>
  <c r="H136"/>
  <c r="H85"/>
  <c r="H105"/>
  <c r="AF90"/>
  <c r="H76"/>
  <c r="H75" s="1"/>
  <c r="H106"/>
  <c r="H148"/>
  <c r="G147" s="1"/>
  <c r="U494"/>
  <c r="H119"/>
  <c r="X499"/>
  <c r="T113"/>
  <c r="AF113" s="1"/>
  <c r="H114"/>
  <c r="G113" s="1"/>
  <c r="R125"/>
  <c r="AF126"/>
  <c r="H126" s="1"/>
  <c r="G125" s="1"/>
  <c r="H417"/>
  <c r="H87"/>
  <c r="H86" s="1"/>
  <c r="S495"/>
  <c r="H51"/>
  <c r="G50" s="1"/>
  <c r="K201"/>
  <c r="Q498"/>
  <c r="Q499"/>
  <c r="S499"/>
  <c r="AA498"/>
  <c r="H346"/>
  <c r="G10"/>
  <c r="H10"/>
  <c r="W505"/>
  <c r="W495"/>
  <c r="H299"/>
  <c r="AF298"/>
  <c r="H26"/>
  <c r="H28"/>
  <c r="H260"/>
  <c r="G61"/>
  <c r="G141"/>
  <c r="H14"/>
  <c r="H23"/>
  <c r="K503"/>
  <c r="T102"/>
  <c r="AF102" s="1"/>
  <c r="AF501" s="1"/>
  <c r="T100"/>
  <c r="K193"/>
  <c r="Q192"/>
  <c r="K192" s="1"/>
  <c r="K213"/>
  <c r="O212"/>
  <c r="K212" s="1"/>
  <c r="G244"/>
  <c r="H244"/>
  <c r="T559"/>
  <c r="AF381"/>
  <c r="AF559" s="1"/>
  <c r="K456"/>
  <c r="H456" s="1"/>
  <c r="O455"/>
  <c r="K455" s="1"/>
  <c r="AF487"/>
  <c r="AF571" s="1"/>
  <c r="T571"/>
  <c r="H154"/>
  <c r="G273"/>
  <c r="K559"/>
  <c r="P501"/>
  <c r="P499" s="1"/>
  <c r="P100"/>
  <c r="T509"/>
  <c r="AF155"/>
  <c r="AF509" s="1"/>
  <c r="S542"/>
  <c r="S541" s="1"/>
  <c r="AF336"/>
  <c r="S335"/>
  <c r="K360"/>
  <c r="O359"/>
  <c r="K359" s="1"/>
  <c r="O365"/>
  <c r="K365" s="1"/>
  <c r="K367"/>
  <c r="H367" s="1"/>
  <c r="I505"/>
  <c r="I498"/>
  <c r="Z496"/>
  <c r="Z541"/>
  <c r="I547"/>
  <c r="I494"/>
  <c r="H139"/>
  <c r="H151"/>
  <c r="H186"/>
  <c r="H189"/>
  <c r="K36"/>
  <c r="H36" s="1"/>
  <c r="T83"/>
  <c r="AF83" s="1"/>
  <c r="T94"/>
  <c r="AF94" s="1"/>
  <c r="K110"/>
  <c r="T117"/>
  <c r="AF117" s="1"/>
  <c r="T135"/>
  <c r="AF135" s="1"/>
  <c r="K145"/>
  <c r="H145" s="1"/>
  <c r="K163"/>
  <c r="H163" s="1"/>
  <c r="K166"/>
  <c r="H166" s="1"/>
  <c r="K180"/>
  <c r="T201"/>
  <c r="AF201" s="1"/>
  <c r="H208"/>
  <c r="T241"/>
  <c r="AF241" s="1"/>
  <c r="K330"/>
  <c r="AF557"/>
  <c r="H464"/>
  <c r="U497"/>
  <c r="T500"/>
  <c r="T47"/>
  <c r="AF47" s="1"/>
  <c r="T53"/>
  <c r="AF53" s="1"/>
  <c r="K61"/>
  <c r="O67"/>
  <c r="K67" s="1"/>
  <c r="H69"/>
  <c r="T75"/>
  <c r="AF75" s="1"/>
  <c r="H82"/>
  <c r="O86"/>
  <c r="K86" s="1"/>
  <c r="K97"/>
  <c r="T110"/>
  <c r="AF110" s="1"/>
  <c r="H118"/>
  <c r="H120"/>
  <c r="T121"/>
  <c r="AF121" s="1"/>
  <c r="K132"/>
  <c r="H134"/>
  <c r="K147"/>
  <c r="H149"/>
  <c r="H160"/>
  <c r="K162"/>
  <c r="T180"/>
  <c r="AF180" s="1"/>
  <c r="K190"/>
  <c r="H202"/>
  <c r="K204"/>
  <c r="H222"/>
  <c r="T267"/>
  <c r="AF267" s="1"/>
  <c r="H269"/>
  <c r="H292"/>
  <c r="H302"/>
  <c r="K338"/>
  <c r="T347"/>
  <c r="AF347" s="1"/>
  <c r="T388"/>
  <c r="AF388" s="1"/>
  <c r="V495"/>
  <c r="Z495"/>
  <c r="AD495"/>
  <c r="O518"/>
  <c r="K96"/>
  <c r="H96" s="1"/>
  <c r="O94"/>
  <c r="K94" s="1"/>
  <c r="K516"/>
  <c r="H203"/>
  <c r="H516" s="1"/>
  <c r="G246"/>
  <c r="H246"/>
  <c r="O551"/>
  <c r="O549" s="1"/>
  <c r="K361"/>
  <c r="J496"/>
  <c r="J505"/>
  <c r="L498"/>
  <c r="L511"/>
  <c r="X498"/>
  <c r="X511"/>
  <c r="AE505"/>
  <c r="AE495"/>
  <c r="K392"/>
  <c r="H392" s="1"/>
  <c r="O391"/>
  <c r="K391" s="1"/>
  <c r="L505"/>
  <c r="L494"/>
  <c r="T503"/>
  <c r="AF70"/>
  <c r="AF503" s="1"/>
  <c r="K509"/>
  <c r="K172"/>
  <c r="H172" s="1"/>
  <c r="Q171"/>
  <c r="K171" s="1"/>
  <c r="U505"/>
  <c r="T190"/>
  <c r="AF190" s="1"/>
  <c r="R505"/>
  <c r="AF193"/>
  <c r="R192"/>
  <c r="T238"/>
  <c r="AF239"/>
  <c r="AF238" s="1"/>
  <c r="K265"/>
  <c r="H265" s="1"/>
  <c r="O264"/>
  <c r="K264" s="1"/>
  <c r="Q530"/>
  <c r="Q529" s="1"/>
  <c r="Q279"/>
  <c r="K279" s="1"/>
  <c r="K280"/>
  <c r="AF283"/>
  <c r="AF282" s="1"/>
  <c r="T282"/>
  <c r="T544"/>
  <c r="AF337"/>
  <c r="AF544" s="1"/>
  <c r="P550"/>
  <c r="P549" s="1"/>
  <c r="P357"/>
  <c r="K357" s="1"/>
  <c r="T562"/>
  <c r="AF428"/>
  <c r="AF562" s="1"/>
  <c r="G448"/>
  <c r="Y499"/>
  <c r="Y495"/>
  <c r="AC499"/>
  <c r="AC495"/>
  <c r="W498"/>
  <c r="W499"/>
  <c r="AE498"/>
  <c r="AE499"/>
  <c r="AF510"/>
  <c r="H215"/>
  <c r="H17"/>
  <c r="K47"/>
  <c r="H55"/>
  <c r="O501"/>
  <c r="H92"/>
  <c r="H101"/>
  <c r="K113"/>
  <c r="H123"/>
  <c r="H140"/>
  <c r="T510"/>
  <c r="T159"/>
  <c r="AF159" s="1"/>
  <c r="H173"/>
  <c r="T184"/>
  <c r="AF184" s="1"/>
  <c r="H187"/>
  <c r="T512"/>
  <c r="T199"/>
  <c r="AF199" s="1"/>
  <c r="Y497"/>
  <c r="K56"/>
  <c r="T59"/>
  <c r="AF59" s="1"/>
  <c r="T77"/>
  <c r="AF77" s="1"/>
  <c r="H109"/>
  <c r="K128"/>
  <c r="AF133"/>
  <c r="H133" s="1"/>
  <c r="H150"/>
  <c r="K174"/>
  <c r="H176"/>
  <c r="H195"/>
  <c r="K197"/>
  <c r="T530"/>
  <c r="K298"/>
  <c r="K355"/>
  <c r="AF551"/>
  <c r="U501"/>
  <c r="K568"/>
  <c r="T518"/>
  <c r="AF213"/>
  <c r="O519"/>
  <c r="K216"/>
  <c r="O214"/>
  <c r="K214" s="1"/>
  <c r="O556"/>
  <c r="K380"/>
  <c r="H380" s="1"/>
  <c r="K563"/>
  <c r="K570"/>
  <c r="N494"/>
  <c r="N499"/>
  <c r="AB547"/>
  <c r="AB494"/>
  <c r="K116"/>
  <c r="H116" s="1"/>
  <c r="K198"/>
  <c r="P511"/>
  <c r="K209"/>
  <c r="T217"/>
  <c r="AF217" s="1"/>
  <c r="T229"/>
  <c r="AF229" s="1"/>
  <c r="K235"/>
  <c r="T248"/>
  <c r="AF248" s="1"/>
  <c r="T253"/>
  <c r="AF253" s="1"/>
  <c r="H268"/>
  <c r="K270"/>
  <c r="T291"/>
  <c r="AF291" s="1"/>
  <c r="H293"/>
  <c r="T307"/>
  <c r="AF307" s="1"/>
  <c r="K313"/>
  <c r="H317"/>
  <c r="T319"/>
  <c r="AF319" s="1"/>
  <c r="AF536"/>
  <c r="AF535" s="1"/>
  <c r="H327"/>
  <c r="T542"/>
  <c r="T341"/>
  <c r="AF341" s="1"/>
  <c r="H343"/>
  <c r="O347"/>
  <c r="K347" s="1"/>
  <c r="Q371"/>
  <c r="H377"/>
  <c r="K560"/>
  <c r="T394"/>
  <c r="AF394" s="1"/>
  <c r="T400"/>
  <c r="AF400" s="1"/>
  <c r="K440"/>
  <c r="T455"/>
  <c r="AF455" s="1"/>
  <c r="H479"/>
  <c r="I499"/>
  <c r="S529"/>
  <c r="T519"/>
  <c r="AF216"/>
  <c r="AF519" s="1"/>
  <c r="K287"/>
  <c r="H287" s="1"/>
  <c r="O285"/>
  <c r="K285" s="1"/>
  <c r="K544"/>
  <c r="AF472"/>
  <c r="AF570" s="1"/>
  <c r="T570"/>
  <c r="K571"/>
  <c r="J494"/>
  <c r="J499"/>
  <c r="K510"/>
  <c r="X495"/>
  <c r="T221"/>
  <c r="AF221" s="1"/>
  <c r="H224"/>
  <c r="K229"/>
  <c r="Q517"/>
  <c r="K253"/>
  <c r="O530"/>
  <c r="AF531"/>
  <c r="T273"/>
  <c r="AF273" s="1"/>
  <c r="H275"/>
  <c r="H297"/>
  <c r="T301"/>
  <c r="AF301" s="1"/>
  <c r="K307"/>
  <c r="K319"/>
  <c r="T330"/>
  <c r="AF330" s="1"/>
  <c r="T365"/>
  <c r="AF365" s="1"/>
  <c r="T560"/>
  <c r="H404"/>
  <c r="Y505"/>
  <c r="N511"/>
  <c r="V523"/>
  <c r="Z523"/>
  <c r="AD523"/>
  <c r="M561"/>
  <c r="V567"/>
  <c r="Z567"/>
  <c r="AD567"/>
  <c r="T569"/>
  <c r="AF488"/>
  <c r="AF569" s="1"/>
  <c r="R494"/>
  <c r="R499"/>
  <c r="M499"/>
  <c r="M495"/>
  <c r="AF255"/>
  <c r="AF525" s="1"/>
  <c r="T531"/>
  <c r="T536"/>
  <c r="T535" s="1"/>
  <c r="O542"/>
  <c r="O541" s="1"/>
  <c r="T550"/>
  <c r="AF376"/>
  <c r="AF556" s="1"/>
  <c r="AF378"/>
  <c r="H395"/>
  <c r="K397"/>
  <c r="H399"/>
  <c r="H414"/>
  <c r="K416"/>
  <c r="T422"/>
  <c r="AF422" s="1"/>
  <c r="T424"/>
  <c r="AF424" s="1"/>
  <c r="K430"/>
  <c r="T432"/>
  <c r="AF432" s="1"/>
  <c r="H439"/>
  <c r="K448"/>
  <c r="T450"/>
  <c r="AF450" s="1"/>
  <c r="K458"/>
  <c r="K463"/>
  <c r="K468"/>
  <c r="K480"/>
  <c r="W494"/>
  <c r="AA494"/>
  <c r="AE494"/>
  <c r="M496"/>
  <c r="Q496"/>
  <c r="L497"/>
  <c r="P497"/>
  <c r="X497"/>
  <c r="AB497"/>
  <c r="AB505"/>
  <c r="S505"/>
  <c r="V511"/>
  <c r="Z511"/>
  <c r="AD511"/>
  <c r="U511"/>
  <c r="Y511"/>
  <c r="AC511"/>
  <c r="I517"/>
  <c r="X541"/>
  <c r="AB541"/>
  <c r="W541"/>
  <c r="AA541"/>
  <c r="AE541"/>
  <c r="AF429"/>
  <c r="AF563" s="1"/>
  <c r="T563"/>
  <c r="V494"/>
  <c r="V499"/>
  <c r="Z494"/>
  <c r="Z499"/>
  <c r="AD494"/>
  <c r="AD499"/>
  <c r="R529"/>
  <c r="K542"/>
  <c r="T551"/>
  <c r="T557"/>
  <c r="T412"/>
  <c r="AF412" s="1"/>
  <c r="K435"/>
  <c r="T437"/>
  <c r="AF437" s="1"/>
  <c r="K444"/>
  <c r="T446"/>
  <c r="AF446" s="1"/>
  <c r="T461"/>
  <c r="AF461" s="1"/>
  <c r="K473"/>
  <c r="T475"/>
  <c r="AF475" s="1"/>
  <c r="H483"/>
  <c r="R495"/>
  <c r="W555"/>
  <c r="AA555"/>
  <c r="AE555"/>
  <c r="O562"/>
  <c r="O561" s="1"/>
  <c r="T568"/>
  <c r="P563"/>
  <c r="P561" s="1"/>
  <c r="K398"/>
  <c r="H398" s="1"/>
  <c r="K371" l="1"/>
  <c r="O505"/>
  <c r="H280"/>
  <c r="G279" s="1"/>
  <c r="G332"/>
  <c r="H241"/>
  <c r="H371"/>
  <c r="K241"/>
  <c r="G442"/>
  <c r="Q549"/>
  <c r="O529"/>
  <c r="H304"/>
  <c r="O555"/>
  <c r="G382"/>
  <c r="AF279"/>
  <c r="K100"/>
  <c r="H7"/>
  <c r="H341"/>
  <c r="H90"/>
  <c r="H47"/>
  <c r="H206"/>
  <c r="H513" s="1"/>
  <c r="H32"/>
  <c r="H56"/>
  <c r="H29"/>
  <c r="H465"/>
  <c r="H155"/>
  <c r="H509" s="1"/>
  <c r="H473"/>
  <c r="G406"/>
  <c r="H458"/>
  <c r="H168"/>
  <c r="AF335"/>
  <c r="H416"/>
  <c r="H94"/>
  <c r="AF500"/>
  <c r="AF499" s="1"/>
  <c r="H190"/>
  <c r="H313"/>
  <c r="H384"/>
  <c r="H307"/>
  <c r="H63"/>
  <c r="H97"/>
  <c r="G468"/>
  <c r="H285"/>
  <c r="G248"/>
  <c r="H319"/>
  <c r="G349"/>
  <c r="H365"/>
  <c r="H444"/>
  <c r="H440"/>
  <c r="H135"/>
  <c r="H419"/>
  <c r="H461"/>
  <c r="H174"/>
  <c r="AF192"/>
  <c r="H281"/>
  <c r="H533" s="1"/>
  <c r="G128"/>
  <c r="H128"/>
  <c r="H488"/>
  <c r="H569" s="1"/>
  <c r="G330"/>
  <c r="H452"/>
  <c r="H412"/>
  <c r="H110"/>
  <c r="H294"/>
  <c r="H321"/>
  <c r="G199"/>
  <c r="G256"/>
  <c r="H368"/>
  <c r="H229"/>
  <c r="AF511"/>
  <c r="H71"/>
  <c r="K498"/>
  <c r="G357"/>
  <c r="H288"/>
  <c r="H328"/>
  <c r="H104"/>
  <c r="H475"/>
  <c r="H141"/>
  <c r="G422"/>
  <c r="G324"/>
  <c r="AF524"/>
  <c r="AF523" s="1"/>
  <c r="G430"/>
  <c r="G32"/>
  <c r="G371"/>
  <c r="G29"/>
  <c r="G38"/>
  <c r="H50"/>
  <c r="H353"/>
  <c r="H352" s="1"/>
  <c r="K541"/>
  <c r="K496"/>
  <c r="K501"/>
  <c r="O517"/>
  <c r="H340"/>
  <c r="H338" s="1"/>
  <c r="H209"/>
  <c r="H12"/>
  <c r="H344"/>
  <c r="H41"/>
  <c r="H388"/>
  <c r="H270"/>
  <c r="G480"/>
  <c r="G435"/>
  <c r="H362"/>
  <c r="G347"/>
  <c r="T567"/>
  <c r="AD493"/>
  <c r="G408"/>
  <c r="G59"/>
  <c r="G270"/>
  <c r="G452"/>
  <c r="H255"/>
  <c r="H525" s="1"/>
  <c r="G7"/>
  <c r="G47"/>
  <c r="H79"/>
  <c r="H502" s="1"/>
  <c r="AF567"/>
  <c r="H400"/>
  <c r="H220"/>
  <c r="H522" s="1"/>
  <c r="H226"/>
  <c r="H437"/>
  <c r="G288"/>
  <c r="G44"/>
  <c r="H232"/>
  <c r="AC493"/>
  <c r="H235"/>
  <c r="H432"/>
  <c r="H310"/>
  <c r="G410"/>
  <c r="H410"/>
  <c r="G276"/>
  <c r="H276"/>
  <c r="H450"/>
  <c r="G450"/>
  <c r="AF550"/>
  <c r="AF549" s="1"/>
  <c r="AF355"/>
  <c r="G217"/>
  <c r="H428"/>
  <c r="H562" s="1"/>
  <c r="H531"/>
  <c r="H487"/>
  <c r="H571" s="1"/>
  <c r="S494"/>
  <c r="S493" s="1"/>
  <c r="L493"/>
  <c r="H239"/>
  <c r="H238" s="1"/>
  <c r="AF506"/>
  <c r="AF505" s="1"/>
  <c r="K562"/>
  <c r="K561" s="1"/>
  <c r="T555"/>
  <c r="H283"/>
  <c r="G282" s="1"/>
  <c r="X493"/>
  <c r="H446"/>
  <c r="H472"/>
  <c r="H470" s="1"/>
  <c r="T501"/>
  <c r="T499" s="1"/>
  <c r="T511"/>
  <c r="Y493"/>
  <c r="T505"/>
  <c r="H507"/>
  <c r="AF125"/>
  <c r="K506"/>
  <c r="K505" s="1"/>
  <c r="G424"/>
  <c r="T496"/>
  <c r="G416"/>
  <c r="T541"/>
  <c r="N493"/>
  <c r="H53"/>
  <c r="O495"/>
  <c r="T561"/>
  <c r="AF496"/>
  <c r="H184"/>
  <c r="H261"/>
  <c r="G485"/>
  <c r="K556"/>
  <c r="K555" s="1"/>
  <c r="H157"/>
  <c r="G156" s="1"/>
  <c r="J493"/>
  <c r="H177"/>
  <c r="H180"/>
  <c r="H147"/>
  <c r="G135"/>
  <c r="G104"/>
  <c r="H121"/>
  <c r="H83"/>
  <c r="G75"/>
  <c r="H113"/>
  <c r="H125"/>
  <c r="G86"/>
  <c r="H500"/>
  <c r="I493"/>
  <c r="AF495"/>
  <c r="G478"/>
  <c r="H478"/>
  <c r="H326"/>
  <c r="G326"/>
  <c r="G355"/>
  <c r="H355"/>
  <c r="G463"/>
  <c r="H463"/>
  <c r="K512"/>
  <c r="K511" s="1"/>
  <c r="H198"/>
  <c r="U499"/>
  <c r="U495"/>
  <c r="U493" s="1"/>
  <c r="H171"/>
  <c r="G171"/>
  <c r="H291"/>
  <c r="G291"/>
  <c r="H165"/>
  <c r="G165"/>
  <c r="H35"/>
  <c r="G35"/>
  <c r="G397"/>
  <c r="H397"/>
  <c r="H394"/>
  <c r="G394"/>
  <c r="H223"/>
  <c r="G223"/>
  <c r="H524"/>
  <c r="G251"/>
  <c r="H251"/>
  <c r="G379"/>
  <c r="G100"/>
  <c r="G214"/>
  <c r="H391"/>
  <c r="G391"/>
  <c r="P505"/>
  <c r="P494"/>
  <c r="G301"/>
  <c r="H301"/>
  <c r="H201"/>
  <c r="G201"/>
  <c r="H81"/>
  <c r="G81"/>
  <c r="H144"/>
  <c r="G144"/>
  <c r="AF542"/>
  <c r="AF541" s="1"/>
  <c r="H336"/>
  <c r="K567"/>
  <c r="H273"/>
  <c r="H193"/>
  <c r="O494"/>
  <c r="V493"/>
  <c r="H429"/>
  <c r="H563" s="1"/>
  <c r="T497"/>
  <c r="T498"/>
  <c r="O499"/>
  <c r="Z493"/>
  <c r="AE493"/>
  <c r="T549"/>
  <c r="R493"/>
  <c r="K531"/>
  <c r="Q494"/>
  <c r="Q493" s="1"/>
  <c r="H102"/>
  <c r="H100" s="1"/>
  <c r="H381"/>
  <c r="H559" s="1"/>
  <c r="H70"/>
  <c r="H15"/>
  <c r="G482"/>
  <c r="H482"/>
  <c r="H296"/>
  <c r="G296"/>
  <c r="AA505"/>
  <c r="AA495"/>
  <c r="AA493" s="1"/>
  <c r="K519"/>
  <c r="H216"/>
  <c r="H519" s="1"/>
  <c r="H108"/>
  <c r="G108"/>
  <c r="G90"/>
  <c r="K551"/>
  <c r="H361"/>
  <c r="H551" s="1"/>
  <c r="T494"/>
  <c r="G162"/>
  <c r="H162"/>
  <c r="G22"/>
  <c r="H22"/>
  <c r="H316"/>
  <c r="G316"/>
  <c r="H267"/>
  <c r="G267"/>
  <c r="H117"/>
  <c r="G117"/>
  <c r="H207"/>
  <c r="G207"/>
  <c r="H360"/>
  <c r="H550" s="1"/>
  <c r="K550"/>
  <c r="G132"/>
  <c r="H132"/>
  <c r="G298"/>
  <c r="H298"/>
  <c r="AF560"/>
  <c r="AF555" s="1"/>
  <c r="H378"/>
  <c r="H560" s="1"/>
  <c r="G403"/>
  <c r="H403"/>
  <c r="G194"/>
  <c r="H194"/>
  <c r="H264"/>
  <c r="G264"/>
  <c r="H221"/>
  <c r="G221"/>
  <c r="H159"/>
  <c r="G159"/>
  <c r="H188"/>
  <c r="G188"/>
  <c r="H138"/>
  <c r="G138"/>
  <c r="H455"/>
  <c r="G455"/>
  <c r="H213"/>
  <c r="K518"/>
  <c r="G259"/>
  <c r="H259"/>
  <c r="G25"/>
  <c r="H25"/>
  <c r="H557"/>
  <c r="W493"/>
  <c r="H337"/>
  <c r="H544" s="1"/>
  <c r="AB493"/>
  <c r="T517"/>
  <c r="T529"/>
  <c r="H510"/>
  <c r="AF530"/>
  <c r="AF529" s="1"/>
  <c r="X505"/>
  <c r="M493"/>
  <c r="H568"/>
  <c r="H536"/>
  <c r="H535" s="1"/>
  <c r="K530"/>
  <c r="AF518"/>
  <c r="AF517" s="1"/>
  <c r="K500"/>
  <c r="AF561"/>
  <c r="AF497"/>
  <c r="H376"/>
  <c r="P495"/>
  <c r="K497"/>
  <c r="H217" l="1"/>
  <c r="H152"/>
  <c r="H543"/>
  <c r="H77"/>
  <c r="H204"/>
  <c r="H279"/>
  <c r="G352"/>
  <c r="K529"/>
  <c r="H549"/>
  <c r="H570"/>
  <c r="H496" s="1"/>
  <c r="H548"/>
  <c r="H547" s="1"/>
  <c r="T495"/>
  <c r="T493" s="1"/>
  <c r="G238"/>
  <c r="H282"/>
  <c r="H530"/>
  <c r="H529" s="1"/>
  <c r="H561"/>
  <c r="K495"/>
  <c r="K517"/>
  <c r="G427"/>
  <c r="H253"/>
  <c r="O493"/>
  <c r="H523"/>
  <c r="H485"/>
  <c r="H427"/>
  <c r="AF498"/>
  <c r="H214"/>
  <c r="H156"/>
  <c r="H506"/>
  <c r="H505" s="1"/>
  <c r="P493"/>
  <c r="H501"/>
  <c r="H518"/>
  <c r="H517" s="1"/>
  <c r="G212"/>
  <c r="H212"/>
  <c r="H512"/>
  <c r="G197"/>
  <c r="H197"/>
  <c r="H192"/>
  <c r="G192"/>
  <c r="H379"/>
  <c r="AF494"/>
  <c r="G359"/>
  <c r="H359"/>
  <c r="H375"/>
  <c r="H556"/>
  <c r="H555" s="1"/>
  <c r="G375"/>
  <c r="K494"/>
  <c r="K499"/>
  <c r="H503"/>
  <c r="H497" s="1"/>
  <c r="H67"/>
  <c r="H542"/>
  <c r="G335"/>
  <c r="H335"/>
  <c r="K549"/>
  <c r="H567" l="1"/>
  <c r="H541"/>
  <c r="H495"/>
  <c r="K493"/>
  <c r="AF493"/>
  <c r="H511"/>
  <c r="H494"/>
  <c r="H493" s="1"/>
  <c r="H499"/>
</calcChain>
</file>

<file path=xl/sharedStrings.xml><?xml version="1.0" encoding="utf-8"?>
<sst xmlns="http://schemas.openxmlformats.org/spreadsheetml/2006/main" count="1684" uniqueCount="442">
  <si>
    <t xml:space="preserve">Zadania Inwestycyjne na lata 2015 - 2019 w tym, które otrzymały dofinansowanie z funduszy europejskich </t>
  </si>
  <si>
    <t>L.p.</t>
  </si>
  <si>
    <t>Nazwa zadania</t>
  </si>
  <si>
    <t>Realizujący</t>
  </si>
  <si>
    <t>Lata realizacji</t>
  </si>
  <si>
    <t>Nakłady [ w tys. zł ]</t>
  </si>
  <si>
    <t>ogółem śr. Budżetwe</t>
  </si>
  <si>
    <t>ogółem</t>
  </si>
  <si>
    <t>do 2014</t>
  </si>
  <si>
    <t>do 2015</t>
  </si>
  <si>
    <t>w latach planu</t>
  </si>
  <si>
    <t>po 2021</t>
  </si>
  <si>
    <t>po 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</si>
  <si>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</si>
  <si>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</si>
  <si>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</si>
  <si>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</si>
  <si>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</si>
  <si>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</si>
  <si>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</si>
  <si>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</si>
  <si>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</si>
  <si>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</si>
  <si>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</si>
  <si>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</si>
  <si>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</si>
  <si>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</si>
  <si>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</si>
  <si>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         TRANSPORT I ŁĄCZNOŚĆ </t>
  </si>
  <si>
    <t>Prace przygotowawcze i zadania towarzyszące inwestycjom drogowym</t>
  </si>
  <si>
    <t>2004
2028</t>
  </si>
  <si>
    <t>Środki własne</t>
  </si>
  <si>
    <t>Środki pozostałe - MPWiK</t>
  </si>
  <si>
    <t>Program ruchu pieszego</t>
  </si>
  <si>
    <t>ZDIUM
ZIM
DIG
BZP</t>
  </si>
  <si>
    <t>2015
2021</t>
  </si>
  <si>
    <t>Budowa nowych sygnalizacji świetlnych</t>
  </si>
  <si>
    <t>ZDiUM
WI</t>
  </si>
  <si>
    <t>2001
2015</t>
  </si>
  <si>
    <t>Środki pozostałe</t>
  </si>
  <si>
    <t xml:space="preserve">Program rowerowy </t>
  </si>
  <si>
    <t>Środki UE</t>
  </si>
  <si>
    <t xml:space="preserve">Rozbudowa układu komunikacyjnego w obrębie osiedla Psie Pole </t>
  </si>
  <si>
    <t xml:space="preserve">Spółka WI </t>
  </si>
  <si>
    <t>2008
2015</t>
  </si>
  <si>
    <t>Przebudowa ul. Bardzkiej w ciągu drogi wojewódzkiej nr 395 we Wrocławiu</t>
  </si>
  <si>
    <t xml:space="preserve">Zintegrowany System Transportu Szynowego w Aglomeracji we Wrocławiu - etap I </t>
  </si>
  <si>
    <t xml:space="preserve">
Spółka WI
ZTS</t>
  </si>
  <si>
    <t>2008
2016</t>
  </si>
  <si>
    <t>Środki pozostałe -  MPK</t>
  </si>
  <si>
    <t>Przebudowa ul. Kosmonautów w ciągu drogi krajowej nr 94 we Wrocławiu- etap I</t>
  </si>
  <si>
    <t>Spółka WI</t>
  </si>
  <si>
    <t>Środki pozostałe -GDDKiA, MPWiK</t>
  </si>
  <si>
    <t>Przebudowa ul.Buforowej w ciągu drogi wojewódzkiej nr 395 we Wrocławiu</t>
  </si>
  <si>
    <t xml:space="preserve">Zagospodarowanie terenu wschodniego  pomiędzy obszarem stadionu i rzeką Ślęzą </t>
  </si>
  <si>
    <t>2009
2015</t>
  </si>
  <si>
    <t>Inteligentny System Transportu "ITS Wrocław"</t>
  </si>
  <si>
    <t>ZDIUM</t>
  </si>
  <si>
    <t>2010
2015</t>
  </si>
  <si>
    <t>Rozbudowa systemu zarządzania ruchem we Wrocławiu, w tym o nowe sygnalizacje świetlne, wyświetlacze pomocnicze ITS oraz aplikację mobilną</t>
  </si>
  <si>
    <t>2016
2019</t>
  </si>
  <si>
    <t>Poprawa funkcjonalności komunikacyjnej w rejonie centrum</t>
  </si>
  <si>
    <t>Spółka WI
ZIM</t>
  </si>
  <si>
    <t>2012
2021</t>
  </si>
  <si>
    <t>Przebudowa ul.  Starogroblowej</t>
  </si>
  <si>
    <t>2012
2015</t>
  </si>
  <si>
    <t xml:space="preserve">Budowa osi zachodniej we Wrocławiu w ciągu drogi krajowej nr 94 </t>
  </si>
  <si>
    <t>2008
2019</t>
  </si>
  <si>
    <t>Program poprawy stanu technicznego infrastruktury drogowej</t>
  </si>
  <si>
    <t>Przebudowa ul.  Okulickiego</t>
  </si>
  <si>
    <t>2014
2016</t>
  </si>
  <si>
    <t xml:space="preserve">Przebudowa ul. Lotniczej w ciągu drogi krajowej nr 94 we Wrocławiu - etap II </t>
  </si>
  <si>
    <t>Rozbudowa zajezdni autobusowej przy ul. Obornickiej</t>
  </si>
  <si>
    <t>2014
2015</t>
  </si>
  <si>
    <t>Zintegrowany System Transportu Szynowego w Aglomeracji we Wrocławiu - etap II</t>
  </si>
  <si>
    <t>DIG
 ZTS</t>
  </si>
  <si>
    <t>2013
2016</t>
  </si>
  <si>
    <t>Środki pozostałe -  MPK,MPWiK</t>
  </si>
  <si>
    <t>Program inicjatyw lokalnych</t>
  </si>
  <si>
    <t>GFOŚ</t>
  </si>
  <si>
    <t xml:space="preserve">Budowa ul.Racławickiej </t>
  </si>
  <si>
    <t>2008
2017</t>
  </si>
  <si>
    <t>WFOŚ</t>
  </si>
  <si>
    <t>Środki pozostałe-MPWiK,Deweloper</t>
  </si>
  <si>
    <t xml:space="preserve">Wrocławski Budżet Obywatelski </t>
  </si>
  <si>
    <t>BZP
ZDiUM</t>
  </si>
  <si>
    <t>2014
2020</t>
  </si>
  <si>
    <t xml:space="preserve">Budowa ul.Wojanowskiej i drogi w ciągu Alei Stabłowickiej we Wrocławiu </t>
  </si>
  <si>
    <t>2015
2017</t>
  </si>
  <si>
    <t>Budżet Państwa</t>
  </si>
  <si>
    <t>MAN Wrocław. Wrocławska sieć teleinformatyczna na potrzeby sprawnego zarządzania  miastem</t>
  </si>
  <si>
    <t>CUI</t>
  </si>
  <si>
    <t>2015
2019</t>
  </si>
  <si>
    <t>Rozbudowa układu drogowego w rejonie ulic Parafialnej i Pawiej</t>
  </si>
  <si>
    <t>Spólka WI</t>
  </si>
  <si>
    <t>Środki pozostałe - MPWiK, INNE</t>
  </si>
  <si>
    <t>2016
2020</t>
  </si>
  <si>
    <t xml:space="preserve">Budowa Alei Wielkiej Wyspy we Wrocławiu </t>
  </si>
  <si>
    <t>Budowa systemu "Parkuj i Jedź" we Wrocławiu-Etap I</t>
  </si>
  <si>
    <t>2016
2018</t>
  </si>
  <si>
    <t>Przebudowa ul. Wilkszyńskiej</t>
  </si>
  <si>
    <t>2017
2018</t>
  </si>
  <si>
    <t>2017
2019</t>
  </si>
  <si>
    <t xml:space="preserve">Udział Miasta w budowie Wschodniej Obwodnicy Wrocławia </t>
  </si>
  <si>
    <t>DIG</t>
  </si>
  <si>
    <t>2018
2020</t>
  </si>
  <si>
    <t xml:space="preserve">Przebudowa ul.Mościckiego od ul. Topolowej do ul.Ziemniaczanej </t>
  </si>
  <si>
    <t>Zintegrowany System Transportu Szynowego w Aglomeracji we Wrocławiu - etap III</t>
  </si>
  <si>
    <t>Zintegrowany System Transportu Szynowego w Aglomeracji we Wrocławiu - etap IV</t>
  </si>
  <si>
    <t>Rozbudowa ul.Osobowickiej od Obwodnicy Śródmiejskiej Wrocławia do ul.Lipskiej</t>
  </si>
  <si>
    <t xml:space="preserve">
Spółka WI </t>
  </si>
  <si>
    <t>Program inicjatyw Rad Osiedli</t>
  </si>
  <si>
    <t>2017
2021</t>
  </si>
  <si>
    <t xml:space="preserve">           GOSPODARKA MIESZKANIOWA </t>
  </si>
  <si>
    <t xml:space="preserve">Program przebudowy  gminnego zasobu mieszkaniowego </t>
  </si>
  <si>
    <t>ZZK
Spółka WM
WicePrezydent</t>
  </si>
  <si>
    <t>WFOŚ, NFOŚ</t>
  </si>
  <si>
    <t>Program rozwoju terenów pod mieszkalnictwo</t>
  </si>
  <si>
    <t>ZIM
DIG
ZDiUM
WNiSN</t>
  </si>
  <si>
    <t>2005                       2021</t>
  </si>
  <si>
    <t>Środki pozostałe - Developerzy</t>
  </si>
  <si>
    <t>Środki pozostałe - TBS</t>
  </si>
  <si>
    <t>GFOŚ, WFOŚ</t>
  </si>
  <si>
    <t>Budowa infrastruktury technicznej, dróg oraz miejskich obiektów użyteczności publicznej na osiedlu " Nowe Żerniki"</t>
  </si>
  <si>
    <t>2013
2019</t>
  </si>
  <si>
    <t>Środki pozostałe-MPWiK,Fortum</t>
  </si>
  <si>
    <t>Wykonanie  robót budowlanych w obiekcie przy ul. Grunwaldzkiej 12 B służącym rehabilitacji osób niepełnosprawnych</t>
  </si>
  <si>
    <t>Spółka WM</t>
  </si>
  <si>
    <t>2013
2015</t>
  </si>
  <si>
    <t>Środki pozostałe -PFRON</t>
  </si>
  <si>
    <t xml:space="preserve">Program Rewitalizacji Przedmieścia Oławskiego i Przedmieścia Odrzańskiego we Wrocławiu </t>
  </si>
  <si>
    <t>2015
2020</t>
  </si>
  <si>
    <t>Modelowa Rewitalizacja Miast-4 kąty na trójkącie</t>
  </si>
  <si>
    <t xml:space="preserve">Modernizacja zabudowy mieszkaniowo-usługowej - pierzei wschodniej, północnej i zachodniej placu Nowy Targ </t>
  </si>
  <si>
    <t>BZP
ZZK</t>
  </si>
  <si>
    <t>2015
2018</t>
  </si>
  <si>
    <t>Środki pozostałe -współnoty mieszkaniowe</t>
  </si>
  <si>
    <t>Program zagospodarowania wnętrz międzyblokowych i placów zabaw</t>
  </si>
  <si>
    <t>DNR</t>
  </si>
  <si>
    <t>2016
2017</t>
  </si>
  <si>
    <t>ZIM
ZZK</t>
  </si>
  <si>
    <t>Wrocławski Budżet Obywatelski</t>
  </si>
  <si>
    <t>ZZK
WM</t>
  </si>
  <si>
    <t xml:space="preserve">            DZIAŁALNOŚĆ USŁUGOWA</t>
  </si>
  <si>
    <t xml:space="preserve">Program modernizacji cmentarzy komunalnych </t>
  </si>
  <si>
    <t>ZCK</t>
  </si>
  <si>
    <t>2007
2021</t>
  </si>
  <si>
    <t>Prace przygotowawcze i zadania towarzyszące inwestycjom infrastrukturalnym</t>
  </si>
  <si>
    <t>ZIM
BFS
ZDiUM</t>
  </si>
  <si>
    <t>Program rozwoju terenów pod aktywność gospodarczą</t>
  </si>
  <si>
    <t>Spółka WI
ZDiUM</t>
  </si>
  <si>
    <t>Środki pozostałe - MPWiK, Energia Pro</t>
  </si>
  <si>
    <t>Podniesienie dostępności e-usług danych przestrzennych państwowego zasobu geodezyjnego i kartograficznego we Wrocławiu</t>
  </si>
  <si>
    <t>ZGiKM</t>
  </si>
  <si>
    <t>2018
2019</t>
  </si>
  <si>
    <t xml:space="preserve">Budowa nowego cmentarza przy ul.Awicenny - I etap </t>
  </si>
  <si>
    <t>ZIM</t>
  </si>
  <si>
    <t xml:space="preserve">           ADMINISTRACJA PUBLICZNA </t>
  </si>
  <si>
    <t xml:space="preserve">E- administracja </t>
  </si>
  <si>
    <t xml:space="preserve">System Gospodarowania Nieruchomościami w Gminie Wrocław </t>
  </si>
  <si>
    <t xml:space="preserve">Rozbudowa Systemu Informacji Przestrzennej </t>
  </si>
  <si>
    <t xml:space="preserve">Środki pozostałe </t>
  </si>
  <si>
    <t>Rozbudowa budynku Urzędu Miejskiego Wrocławia przy ul. G. Zapolskiej 2/4, Bogusławskiego, Świdnickiej</t>
  </si>
  <si>
    <t>WOU</t>
  </si>
  <si>
    <t>Open Data Wrocław</t>
  </si>
  <si>
    <t xml:space="preserve">Wrocławska Platforma Informacyjno - Płatnicza </t>
  </si>
  <si>
    <t>Wrocławska Mobilna Karta Miejska</t>
  </si>
  <si>
    <t>System wspierający  windykacyję w Gminie Wrocław</t>
  </si>
  <si>
    <t>Wdrożenie systemu klasy ERP w Gminie Wrocław  etap I</t>
  </si>
  <si>
    <t>System wspierający  NGO we  Wrocławiu</t>
  </si>
  <si>
    <t>Kompleksowa modernizacja budynku użyteczności publicznej zlokalizowanego przy ul. Hubskiej 8-16 we Wrocławiu</t>
  </si>
  <si>
    <t>WI</t>
  </si>
  <si>
    <t xml:space="preserve">Przebudowa Sali nr 215 w budynku Urzędu Miejskiego przy pl.Nowy Targ 1-8 we Wrocławia </t>
  </si>
  <si>
    <t xml:space="preserve">            BEZPIECZEŃSTWO PUBLICZNE I OCHRONA  PRZECIWPOŻAROWA </t>
  </si>
  <si>
    <t>Modernizacja i rozbudowa cyfrowej łączności radiowej TETRA</t>
  </si>
  <si>
    <t>WBZ</t>
  </si>
  <si>
    <t>Budowa Jednostki Ratowniczo-Gaśniczej PSP przy ul. Kosmonautów</t>
  </si>
  <si>
    <t>2010
2012</t>
  </si>
  <si>
    <t>Monitoring prewencyjny Wrocławia</t>
  </si>
  <si>
    <t xml:space="preserve">            OŚWIATA I WYCHOWANIE </t>
  </si>
  <si>
    <t>ZIM
WPP</t>
  </si>
  <si>
    <t>2006
2023</t>
  </si>
  <si>
    <t xml:space="preserve">Rozbudowa przedszkola w Zespole Szkolno - Przedszkolnym nr 12 przy ul.Suwalskiej we Wrocławiu </t>
  </si>
  <si>
    <t>ZIM
WZF</t>
  </si>
  <si>
    <t xml:space="preserve">Rozbudowa przedszkola nr 10 o nowy budynek przy ul.Piotrkowskiej we Wrocławiu </t>
  </si>
  <si>
    <t xml:space="preserve">Poprawa jakości kształcenia w LO nr XV we Wrocławiu poprzez zakup wyposażenia pracowni fizycznej i 4 pracowni cyfrowych </t>
  </si>
  <si>
    <t>LO nr XV
WZF</t>
  </si>
  <si>
    <t xml:space="preserve">Wyposażenie pracowni w Liceum Ogólnokształcącym nr V we Wrocławiu </t>
  </si>
  <si>
    <t>LO nr V
WZF</t>
  </si>
  <si>
    <t xml:space="preserve">Wyposażenie w nowoczesny sprzęt i materiały dydaktyczne pracowni fizycznej i biologicznej w LO nr III we Wrocławiu </t>
  </si>
  <si>
    <t>LO nr III
WZF</t>
  </si>
  <si>
    <t xml:space="preserve">Termomodernizacja obiektów oświatowych: Gimnazjum nr 3, Zespół Szkolno - Przedszkolny nr 14 (SP24), Zespół Szkolno - Przedszkolny nr 1 we Wrocławiu </t>
  </si>
  <si>
    <t>Termomodernizacja obiektów oświatowych: Gimnazjum nr 7, Gimnazjum nr 14, Szkoła Podstawowa nr 82 we Wrocławiu</t>
  </si>
  <si>
    <t>ZIM
WGP</t>
  </si>
  <si>
    <t xml:space="preserve">Budowa i przebudowa infrastruktury sportowej w obiektach oświatowych </t>
  </si>
  <si>
    <t>2006
2022</t>
  </si>
  <si>
    <t>Wyposażenie szkół w pracownie fizyczne, chemiczne i biologiczne - EIT+</t>
  </si>
  <si>
    <t>WGP</t>
  </si>
  <si>
    <t>2007
2015</t>
  </si>
  <si>
    <t xml:space="preserve">Przebudowa pomieszczeń warsztatowych na potrzeby kształcenia praktycznego w Zespole Szkół nr 2 przy ul. Borowskiej we Wrocławiu </t>
  </si>
  <si>
    <t>Budowa hali pod samochód ciężarowy na potrzeby kształcenia praktycznego z Zespole Szkół nr 2 przy ul. Borowskiej 105 we Wrocławiu</t>
  </si>
  <si>
    <t>Wyposażenie wrocławskich szkół w pracownie przedmiotowe</t>
  </si>
  <si>
    <t>Edukacja i partnerstwo bez barier</t>
  </si>
  <si>
    <t>Predszkole nr 10
ZSP nr 12
WPP</t>
  </si>
  <si>
    <t>Przebudowa budynku B wraz z wyposażeniem w Centrum Kształcenia Praktycznego przy ul.Strzegomskiej 49a we Wrocławiu</t>
  </si>
  <si>
    <t>ZIM
CKP
WZF</t>
  </si>
  <si>
    <t>ZDiUM 
ZZM
ZZK</t>
  </si>
  <si>
    <t xml:space="preserve">          OCHRONA ZDROWIA</t>
  </si>
  <si>
    <t xml:space="preserve">Przebudowa pomieszczeń na potrzeby  centrum Neuropsychiatrii Neuromed </t>
  </si>
  <si>
    <t>ZIM
WZD</t>
  </si>
  <si>
    <t>Przebudowa obiektu przy ul.Lindego 19-21 we Wrocławiu na cele prowadzenia Przychodni Zdrowia Psychicznego I Terapii Uzależnienień</t>
  </si>
  <si>
    <t>2015
2016</t>
  </si>
  <si>
    <t xml:space="preserve">Przebudowa i rozbudowa przychodni przy ul.Stalowej 50 na cele prowadzenia Ośrodka Rehabilitacji Dzieci z Porażeniem Mózgowym, rehabilitacji dorosłych oraz Poradni dla Dzieci z Autyzmem </t>
  </si>
  <si>
    <t xml:space="preserve">            POMOC SPOŁECZNA</t>
  </si>
  <si>
    <t xml:space="preserve">Program Przebudowy Centrów Usług Socjalnych we Wrocławiu </t>
  </si>
  <si>
    <t>MCUS
ZIM</t>
  </si>
  <si>
    <t>Program Przebudowy obiektów na potrzeby MOPS</t>
  </si>
  <si>
    <t>DSS
ZIM
MOPS</t>
  </si>
  <si>
    <t>2013
2020</t>
  </si>
  <si>
    <t>Komputeryzacja Ośrodków Pomocy Społecznej</t>
  </si>
  <si>
    <t>MOPS</t>
  </si>
  <si>
    <t xml:space="preserve">            RODZINA</t>
  </si>
  <si>
    <t>Program budowy i przebudowy żłobków</t>
  </si>
  <si>
    <t xml:space="preserve">            POZOSTAŁE ZADANIA W ZAKRESIE POLITYKI SPOŁECZNEJ </t>
  </si>
  <si>
    <t>Przebudowa pomieszczeń w budynku przy ul. Glinianej 20-22 z przeznaczeniem dla Powiatowego Urzędu Pracy.</t>
  </si>
  <si>
    <t>E-usługi  dla mieszkańców Wrocławia wspierające prowadzenie  konsultacji społecznych</t>
  </si>
  <si>
    <t>BPS
WZF</t>
  </si>
  <si>
    <t xml:space="preserve">Utworzenie infrastruktury na potrzeby społeczne </t>
  </si>
  <si>
    <t xml:space="preserve">           GOSPODARKA KOMUNALNA I OCHRONA ŚRODOWISKA </t>
  </si>
  <si>
    <t>Program poprawy jakości wody we Wrocławiu /FS/</t>
  </si>
  <si>
    <t>WZF</t>
  </si>
  <si>
    <t>2002
2017</t>
  </si>
  <si>
    <t>Środki pozostałe - MPWiK, EBOR</t>
  </si>
  <si>
    <t>Program modernizacji systemu odwodnienia Miasta</t>
  </si>
  <si>
    <t>2007
2019</t>
  </si>
  <si>
    <t>Rozbudowa infrastruktury sieciowej i drogowej w północnych osiedlach Wrocławia - udział Miasta</t>
  </si>
  <si>
    <t>ZIM
CUI
ZDiUM
DIG
WicePrezydent</t>
  </si>
  <si>
    <t>Realizacja Programu Rozwoju Usług Gospodarki Odpadami /FS/</t>
  </si>
  <si>
    <t>2001
2016</t>
  </si>
  <si>
    <t>Środki pozostałe - EBOR</t>
  </si>
  <si>
    <t xml:space="preserve">Program rewitalizacji zieleni, nabrzeży i wysp odrzańskich </t>
  </si>
  <si>
    <t>ZIM 
 ZDiUM 
 ZZM
WKL</t>
  </si>
  <si>
    <t xml:space="preserve">Rewaloryzacja Parku Szczytnickiego </t>
  </si>
  <si>
    <t>ZZM</t>
  </si>
  <si>
    <t xml:space="preserve">Rewitalizacja kościółka p.w. św.Jana Nepomucena wraz z zagospodarowaniem przylegającego terenu w Parku Szczytnickim we Wrocławiu </t>
  </si>
  <si>
    <t>Grow Green - Zielone miasta na rzecz klimatu, wody, zrównoważonego rozwoju gospodarczego, zdrowych mieszkańców i środowisk</t>
  </si>
  <si>
    <t xml:space="preserve">Program likwidacji niskiej emisji na terenie Wrocława </t>
  </si>
  <si>
    <t>WSR</t>
  </si>
  <si>
    <t>2014
2018</t>
  </si>
  <si>
    <t>Program likwidacji niskiej emisji na terenie Wrocława- część II</t>
  </si>
  <si>
    <t>Budowa i przebudowa oświetlenia ulic i miejsc niebezpiecznych</t>
  </si>
  <si>
    <t>ZDiUM
ZIM
ZZM</t>
  </si>
  <si>
    <t xml:space="preserve">Zagospodarowanie Parku Milenijnego </t>
  </si>
  <si>
    <t xml:space="preserve">Rewitalizacja Bulwaru Xawerego Dunikowskiego we Wrocławiu </t>
  </si>
  <si>
    <t>2009
2016</t>
  </si>
  <si>
    <t>Środki pozostałe - Energia Pro</t>
  </si>
  <si>
    <t xml:space="preserve">           KULTURA I OCHRONA DZIEDZICTWA NARODOWEGO </t>
  </si>
  <si>
    <t>Budowa Narodowego Forum Muzyki we Wrocławiu</t>
  </si>
  <si>
    <t>WKL
Spółka WI
NFM</t>
  </si>
  <si>
    <t>2004
2019</t>
  </si>
  <si>
    <t>Przebudowa i modernizacja Wrocławskiego Klubu Formaty</t>
  </si>
  <si>
    <t>ZIM
FORMATY</t>
  </si>
  <si>
    <t>Centrum Historii ZAJEZDNIA We Wrocławiu</t>
  </si>
  <si>
    <t>ZIM
OPiP
WZF
WKL
DIG</t>
  </si>
  <si>
    <t>Przebudowa dawnego Baru Barbara na nowa siedzibę Biura Festiwalowego Impart 2016</t>
  </si>
  <si>
    <t>ZIM
IMPART</t>
  </si>
  <si>
    <t>ZIM
MMW</t>
  </si>
  <si>
    <t>2014
2017</t>
  </si>
  <si>
    <t>Modernizacja wystaw stałych w muzeach Wrocławia</t>
  </si>
  <si>
    <t>WKL
MMW</t>
  </si>
  <si>
    <t>Rewaloryzacja Zespołu Zabytkowych pomieszczeń Synagogi pod Białym Bocianem w ramach programu ścieżek kulturowych czterech świątyń</t>
  </si>
  <si>
    <t>MKZ
WKL</t>
  </si>
  <si>
    <t xml:space="preserve">Centrum Kultury i Centrum Biblioteczne na Psim Polu </t>
  </si>
  <si>
    <t>ZIM
WKL
MBP</t>
  </si>
  <si>
    <t>Rewitalizacja wnętrza kościoła p.w.św. Elżbiety we Wrocławiu poprzez rekonstrukcję organów Michaela Englera</t>
  </si>
  <si>
    <t>2012
2022</t>
  </si>
  <si>
    <t xml:space="preserve">Rozwój działalności artystycznej i edukacyjnej Muzeum Współczesnego Wrocławia </t>
  </si>
  <si>
    <t>MWW</t>
  </si>
  <si>
    <t>ZIM
WTW</t>
  </si>
  <si>
    <t xml:space="preserve">Rewitalizacja części zabytkowej zajezdni tramwajowej przy ul.Legnickiej we Wrocławiu  </t>
  </si>
  <si>
    <t>Ruska 46 abc - przestrzeń dla kultury</t>
  </si>
  <si>
    <t>Adaptacja pomieszczeń na pierwszym piętrze Dworca Głównego PKP dla funkcji wystawienniczych i biblioteki</t>
  </si>
  <si>
    <t xml:space="preserve">           KULTURA FIZYCZNA I SPORT </t>
  </si>
  <si>
    <t>Budowa boisk piłkarskich o sztucznych nawierzchniach</t>
  </si>
  <si>
    <t xml:space="preserve"> ZIM
MCS</t>
  </si>
  <si>
    <t>Przygotowanie infrastruktury sportowej w związku z World Games wraz z renowacją Stadionu Olimpijskiego</t>
  </si>
  <si>
    <t xml:space="preserve">Przebudowa budynku stacji uzdatniania wody wraz z wymianą stacji na terenie krytego basenu przy ul. Racławickiej </t>
  </si>
  <si>
    <t>MCS
ZIM</t>
  </si>
  <si>
    <t>Program przebudowy miejskich obiektów sportowych</t>
  </si>
  <si>
    <t>MCS
ZIM
BSR</t>
  </si>
  <si>
    <t>DSS</t>
  </si>
  <si>
    <t xml:space="preserve">Rozbudowa infrastruktury rekreacyjnej na terenie WTWK Partynice </t>
  </si>
  <si>
    <t>NFOŚ</t>
  </si>
  <si>
    <t xml:space="preserve">PODSUMOWANIE </t>
  </si>
  <si>
    <t>ŁĄCZNIE W SEKTORACH</t>
  </si>
  <si>
    <t xml:space="preserve">TRANSPORT I ŁĄCZNOŚĆ </t>
  </si>
  <si>
    <t>GOSPODARKA MIESZKANIOWA</t>
  </si>
  <si>
    <t>DZIAŁALNOŚĆ USŁUGOWA</t>
  </si>
  <si>
    <t>ADMINISTRACJA PUBLICZNA</t>
  </si>
  <si>
    <t xml:space="preserve">BEZPIECZEŃSTWO PUBLICZNE I OCHRONA PRZECIWPOŻAROWA </t>
  </si>
  <si>
    <t xml:space="preserve">OŚWIATA I WYCHOWANIE </t>
  </si>
  <si>
    <t xml:space="preserve">OCHRONA ZDROWIA </t>
  </si>
  <si>
    <t xml:space="preserve">POMOC SPOŁECZNA  </t>
  </si>
  <si>
    <t>RODZINA</t>
  </si>
  <si>
    <t xml:space="preserve">POZOSTAŁE ZADANIA W ZAKRESIE POLITYKI SPOŁECZNEJ </t>
  </si>
  <si>
    <t xml:space="preserve">GOSPODARKA KOMUNALNA I OCHRONA ŚRODOWISKA  </t>
  </si>
  <si>
    <t xml:space="preserve">KULTURA I OCHRONA DZIEDZICTWA NARODOWEGO  </t>
  </si>
  <si>
    <t xml:space="preserve">KULTURA FIZYCZNA I SPORT </t>
  </si>
  <si>
    <t>GFOŚ, WFOŚ, NFOŚ</t>
  </si>
  <si>
    <t>klasyfikacja</t>
  </si>
  <si>
    <t>zobowiązane do 18</t>
  </si>
  <si>
    <t>program</t>
  </si>
  <si>
    <t>zakończone</t>
  </si>
  <si>
    <t>pojedyncze</t>
  </si>
  <si>
    <t>zobowiązane</t>
  </si>
  <si>
    <t>częściowo</t>
  </si>
  <si>
    <t>niezobowiązane</t>
  </si>
  <si>
    <t xml:space="preserve">zobowiązane </t>
  </si>
  <si>
    <t xml:space="preserve">częściowo </t>
  </si>
  <si>
    <t>ZZK</t>
  </si>
  <si>
    <t>2014
2019</t>
  </si>
  <si>
    <t>ZDiUM
Spółka WI
WZF
ZTS
ZIM
ZOJM
ZGKiKM
BZM</t>
  </si>
  <si>
    <t>ZZK
WZF
MOPS</t>
  </si>
  <si>
    <t>Remont i przebudowa wraz z wyposażeniem trzech mieszkań o charakterze wspomagającym we Wrocławiu</t>
  </si>
  <si>
    <t>Modernizacja siedziby wrocławskiego Teatru Współczesnego -  udział Miasta</t>
  </si>
  <si>
    <t>Kompleksowa termomodernizacja wybranych kamienic przy ul. Brzeskiej ,ul. S.Chudoby i ul. I.Prądzyńskiego we Wrocławiu</t>
  </si>
  <si>
    <t>Kompleksowa termomodernizacja wybranych wielorodzinnych budynków mieszkalnych przy ul. Pobożnego we Wrocławiu</t>
  </si>
  <si>
    <t>Kompleksowa termomodernizacja wybranych wielorodzinnych budynków mieszkalnych przy ul. Biskupa Tomasza I i ul. Mieleckiej we Wrocławiu</t>
  </si>
  <si>
    <t>Kompleksowa termomodernizacja wybranych wielorodzinnych budynków mieszkalnych przy ul. Wyszyńskiego i ul. Kurkowej we Wrocławiu</t>
  </si>
  <si>
    <t>Budowa systemu "Parkuj i Jedź" we Wrocławiu-Etap II</t>
  </si>
  <si>
    <t>Spółka WI
BPM
WZF
ZTS
ZDIUM</t>
  </si>
  <si>
    <t>Odra Centrum - budujemy tożsamość Odrzan - Budowa modelowego, niskoemisyjnego obiektu pływającego dla rozwoju edukacji, turystyki i przedsiębiorczości</t>
  </si>
  <si>
    <t xml:space="preserve">BPS
</t>
  </si>
  <si>
    <t>WTWK
DIG</t>
  </si>
  <si>
    <t>2015
2022</t>
  </si>
  <si>
    <t>2017
2020</t>
  </si>
  <si>
    <t>Remont i przebudowa wraz z wyposażeniem czterech mieszkań o charakterze wspomagajacycm we Wrocławiu</t>
  </si>
  <si>
    <t>Rozbudowa infrastruktury rekreacyjnej na terenie WTWK-Partynice we Wrocławiu-Etap I- budowa parku linearnego wokół toru wyścigowego wraz z przyrodniczą ścieżka edukacyjną</t>
  </si>
  <si>
    <t>Podłączenie budynków gminnych do miejskiej sieci kanalizacyjnej</t>
  </si>
  <si>
    <t>Przebudowa lokalu przy yl. Traugutta 119 we Wrocławiu na placówkę leczenia uzależnień</t>
  </si>
  <si>
    <t>Wice Prezydent</t>
  </si>
  <si>
    <t>Aranżacja przestrzeni Starej Piekarni oraz jej sceniczne wyposażenie celem powołania Centrum Sztuk Performatywnych-udział Miasta</t>
  </si>
  <si>
    <t>Instytut Grotowskiego</t>
  </si>
  <si>
    <t>Program likwidacji niskiej emisji na terenie Wrocława- część III</t>
  </si>
  <si>
    <t xml:space="preserve">DSS
ZIM
ZZK
MCUS
MOPS
WZF
WCI
</t>
  </si>
  <si>
    <t>Budowa wydzielonej trasy autobusowo - tramwajowej łączącej osiedle Nowy Dwór z Centrum Wrocławia</t>
  </si>
  <si>
    <t>Adaptacja pomieszczeń i zakup wyposażenia na potrzeby Muzeum Teatru we Wrocławiu</t>
  </si>
  <si>
    <t>Przebudowy i modernizacje w obiektach Urzędu Miejskiego Wrocławia</t>
  </si>
  <si>
    <t>Wyposażenie gabinetów dentystycznych w specjalistyczny sprzęt stomatologiczny</t>
  </si>
  <si>
    <t>WZD</t>
  </si>
  <si>
    <t>ZZM
WCRS</t>
  </si>
  <si>
    <t>ZIM
WZF
ZS nr 2</t>
  </si>
  <si>
    <t>Spółka WI
BPM
BPM
WZF
ZTS
ZDIUM</t>
  </si>
  <si>
    <t>Spółka WI
ZTS
BZM
DZR</t>
  </si>
  <si>
    <t>Interdyscyplinarna siódemka - program rozwoju kompetencji kluczowych w siedmiu wrocławskich szkołach podstawowych</t>
  </si>
  <si>
    <t xml:space="preserve">WPP </t>
  </si>
  <si>
    <t>WI
WOU</t>
  </si>
  <si>
    <t>BRD</t>
  </si>
  <si>
    <t>CUI
WZF</t>
  </si>
  <si>
    <t xml:space="preserve">
CUI
WZF</t>
  </si>
  <si>
    <t>DZR
BZM</t>
  </si>
  <si>
    <t>ZIM
WZZ
MBP</t>
  </si>
  <si>
    <t>ZIM
MCS</t>
  </si>
  <si>
    <t>2008
2020</t>
  </si>
  <si>
    <t>2006
2017</t>
  </si>
  <si>
    <t>2011
2017</t>
  </si>
  <si>
    <t>BPK
DZR</t>
  </si>
  <si>
    <t xml:space="preserve">Program udostepnienia lokali gminnych na Przedmieściu Oławskim we Wrocławiu      </t>
  </si>
  <si>
    <t xml:space="preserve">ZZK
Wice Prezyd.
BRD
</t>
  </si>
  <si>
    <t xml:space="preserve">Utworzenie wielofunkcyjnych miejsc aktywności społeczności lokalnej na Przedmieściu Oławskim we Wrocławiu  </t>
  </si>
  <si>
    <t xml:space="preserve">ZIM
BRD
</t>
  </si>
  <si>
    <t xml:space="preserve">Program zagospodarowania terenów nabrzeży rzeki Oławy we Wrocławiu  </t>
  </si>
  <si>
    <t xml:space="preserve"> Zagospodarowanie wnętrza podwórzowego w obrębie ulic: Kniaziewicza, Dąbrowskiego, Komuny Paryskiej, Pułaskiego oraz Świstackiego, Więckowskiego, Kościuszki, Brzeskiej we Wrocławiu</t>
  </si>
  <si>
    <t>Zagospodarowanie wnętrza podwórzowego w obrębie ulic: Łokietka, pl.Św.Macieja, Pobożnego, Niemcewicza, Jedności Narodowej, Drobnera we Wrocławiu</t>
  </si>
  <si>
    <t xml:space="preserve">Zagospodarowanie wnętrza podwórzowego w obrębie ulic: Pułaskiego, Kościuszki, Prądzyńskiego oraz Traugutta, Komuny Paryskiej, Prądzyńskiego we Wrocławiu </t>
  </si>
  <si>
    <t xml:space="preserve">DSS </t>
  </si>
  <si>
    <t>WicePrezydent</t>
  </si>
  <si>
    <t>WPP
ZSP nr 10,11,19,3
SP nr 3,8,20,85
WZF,CKP</t>
  </si>
  <si>
    <t xml:space="preserve">Utworzenie Dziennego Domu Pomocy i Klubu Integracji Społecznej przy ul.Skoczylasa 8 oraz Wrocławskiego Centrum Integracji przy ul.Strzegomskiej 49 we Wrocławiu </t>
  </si>
  <si>
    <t xml:space="preserve">Utworzenie dziennych domów pomocy przy ul.Semaforowej 5 oraz Karmelkowej 25 we Wrocławiu </t>
  </si>
  <si>
    <t>MCUS
ZIM
WCI
WZF</t>
  </si>
  <si>
    <t>ZIM
ZSL
WGP
WPP
ZSL</t>
  </si>
  <si>
    <t>Przebudowa ulic w ciągu drogi wojewódzkiej nr 342 (Obornicka, Pęgowska, Zajączkowska ,Pełczyńska)</t>
  </si>
  <si>
    <t>MCUS
ZIM
WZF</t>
  </si>
  <si>
    <t xml:space="preserve">Budowa i kompleksowa przebudowa szkół podstawowych </t>
  </si>
  <si>
    <t xml:space="preserve">Budowa i kompleksowa przebudowa przedszkoli </t>
  </si>
  <si>
    <t xml:space="preserve">Budowa i kompleksowa przebudowa gimnazjów </t>
  </si>
  <si>
    <t>Rewaloryzacja Bastionu Sakwowego -etap I</t>
  </si>
  <si>
    <t>2019
2021</t>
  </si>
  <si>
    <t xml:space="preserve">Rewitalizacja linii kolejowej nr 292 na odcinku Jelcz Miłoszyce - Wrocław Sołtysowice w celu przywrócenia przewozów we WrOF - zakres Gimny Wrocław </t>
  </si>
  <si>
    <t>2021
2023</t>
  </si>
  <si>
    <t>2016
2023</t>
  </si>
  <si>
    <t xml:space="preserve">Program rewitalizacji komunalnego zasobu mieszkaniowego </t>
  </si>
  <si>
    <t>2009
2023</t>
  </si>
  <si>
    <t>2005
2018</t>
  </si>
  <si>
    <t>2007
2018</t>
  </si>
  <si>
    <t>2007
2024</t>
  </si>
  <si>
    <t>2006                    2020</t>
  </si>
  <si>
    <t>2004
2023</t>
  </si>
  <si>
    <t>2013
2023</t>
  </si>
  <si>
    <t>2006
2024</t>
  </si>
  <si>
    <t>Budowa i kompleksowa przebudowa szkół ponadpodstawowe</t>
  </si>
  <si>
    <t>Mój drugi dom-zapewnienie wsparcia dla osób niesamodzielnych w dziennych domach pomocy we Wrocłaoiw</t>
  </si>
  <si>
    <t>MCUS</t>
  </si>
  <si>
    <t>2019
2020</t>
  </si>
  <si>
    <t>2007
2023</t>
  </si>
  <si>
    <t>WOU
ZIM
ZZK</t>
  </si>
  <si>
    <t>2005
2022</t>
  </si>
  <si>
    <t>2016
2021</t>
  </si>
  <si>
    <t>2010
2021</t>
  </si>
  <si>
    <t>2000
2023</t>
  </si>
  <si>
    <t>2008
2024</t>
  </si>
  <si>
    <t>2008
2023</t>
  </si>
  <si>
    <t>2015
2023</t>
  </si>
  <si>
    <t xml:space="preserve">ZZK
Wice Prezyd.
WSS
</t>
  </si>
  <si>
    <t xml:space="preserve">WSS
ZZK
BWA
IMPART
Wrocławscy Kameraliści
OKP
SKW
</t>
  </si>
  <si>
    <t>WSS
ZZK
DNR</t>
  </si>
  <si>
    <t xml:space="preserve">ZIM
DNR
WSS
</t>
  </si>
  <si>
    <t>2018
2022</t>
  </si>
  <si>
    <t>2018
2021</t>
  </si>
  <si>
    <t>Inwestycje w edukację ponadpodstawową w wybranych placówkach na terenie Wrocławia</t>
  </si>
  <si>
    <t xml:space="preserve">Poprawa warunków kształcenia w wybranych wrocławskich szkołach ponadpodstawowych </t>
  </si>
  <si>
    <t>2020
2021</t>
  </si>
  <si>
    <t>LZN</t>
  </si>
  <si>
    <t>LO nr 15</t>
  </si>
  <si>
    <t>ZDiUM 
BZM
Spółka WI
ZIM
ZZM
WIM</t>
  </si>
  <si>
    <t>DNR
ZZK
ZIM
WSS</t>
  </si>
  <si>
    <t>ZDIUM
WBZ
CUI</t>
  </si>
  <si>
    <t xml:space="preserve">Wykonanie prac rewitalizacyjnych wybranych kamienic gminnych przy ul.Komuny Paryskiej, ul. T.Kościuszki, ul.I.Prądzyńskiego we Wrocławiu </t>
  </si>
  <si>
    <t xml:space="preserve">Zagospodarowanie wód opadowych na terenie miasta Wrocławia - etap I </t>
  </si>
  <si>
    <t>DZR</t>
  </si>
  <si>
    <t xml:space="preserve">ZIM
ZDIUM </t>
  </si>
  <si>
    <t>ZZM 
BWE</t>
  </si>
  <si>
    <t xml:space="preserve">ZDiUM
Spółka WI
</t>
  </si>
  <si>
    <t>2014
2024</t>
  </si>
  <si>
    <t>2017
2024</t>
  </si>
  <si>
    <t>2014
2022</t>
  </si>
  <si>
    <t>2018
2025</t>
  </si>
  <si>
    <t>2008
2021</t>
  </si>
  <si>
    <t>2013
2024</t>
  </si>
  <si>
    <t>2008
2018</t>
  </si>
  <si>
    <t>Spółka WI
WIM</t>
  </si>
</sst>
</file>

<file path=xl/styles.xml><?xml version="1.0" encoding="utf-8"?>
<styleSheet xmlns="http://schemas.openxmlformats.org/spreadsheetml/2006/main">
  <numFmts count="1">
    <numFmt numFmtId="164" formatCode="#,##0.000"/>
  </numFmts>
  <fonts count="23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 CE"/>
    </font>
    <font>
      <sz val="8"/>
      <name val="Arial CE"/>
    </font>
    <font>
      <sz val="10"/>
      <name val="Arial"/>
      <family val="2"/>
      <charset val="238"/>
    </font>
    <font>
      <b/>
      <sz val="12"/>
      <name val="Arial CE"/>
    </font>
    <font>
      <b/>
      <sz val="8"/>
      <name val="Arial CE"/>
    </font>
    <font>
      <b/>
      <sz val="9"/>
      <name val="Arial CE"/>
    </font>
    <font>
      <b/>
      <i/>
      <sz val="8"/>
      <name val="Arial CE"/>
    </font>
    <font>
      <b/>
      <sz val="10"/>
      <name val="Arial CE"/>
    </font>
    <font>
      <sz val="8"/>
      <name val="Arial"/>
      <family val="2"/>
      <charset val="238"/>
    </font>
    <font>
      <sz val="11"/>
      <name val="Czcionka tekstu podstawowego"/>
      <family val="2"/>
      <charset val="238"/>
    </font>
    <font>
      <sz val="7"/>
      <name val="Arial CE"/>
    </font>
    <font>
      <b/>
      <sz val="8"/>
      <name val="Arial CE"/>
      <charset val="238"/>
    </font>
    <font>
      <b/>
      <sz val="8"/>
      <color theme="1"/>
      <name val="Arial CE"/>
    </font>
    <font>
      <sz val="8"/>
      <color theme="1"/>
      <name val="Arial CE"/>
    </font>
    <font>
      <sz val="10"/>
      <color theme="1"/>
      <name val="Arial CE"/>
    </font>
    <font>
      <b/>
      <i/>
      <sz val="8"/>
      <color theme="1"/>
      <name val="Arial CE"/>
    </font>
    <font>
      <b/>
      <sz val="8"/>
      <color theme="1"/>
      <name val="Arial CE"/>
      <charset val="238"/>
    </font>
    <font>
      <sz val="11"/>
      <color indexed="8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8"/>
      <name val="Arial CE"/>
      <charset val="238"/>
    </font>
    <font>
      <b/>
      <sz val="10"/>
      <color theme="1"/>
      <name val="Arial CE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9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6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/>
    <xf numFmtId="0" fontId="2" fillId="9" borderId="0" xfId="0" applyFont="1" applyFill="1"/>
    <xf numFmtId="3" fontId="3" fillId="9" borderId="3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0" borderId="0" xfId="0" applyFont="1"/>
    <xf numFmtId="164" fontId="3" fillId="0" borderId="3" xfId="0" applyNumberFormat="1" applyFont="1" applyBorder="1" applyAlignment="1">
      <alignment vertical="center" wrapText="1"/>
    </xf>
    <xf numFmtId="0" fontId="3" fillId="0" borderId="3" xfId="0" applyFont="1" applyBorder="1"/>
    <xf numFmtId="3" fontId="3" fillId="0" borderId="3" xfId="0" applyNumberFormat="1" applyFont="1" applyBorder="1"/>
    <xf numFmtId="0" fontId="3" fillId="8" borderId="3" xfId="0" applyFont="1" applyFill="1" applyBorder="1"/>
    <xf numFmtId="0" fontId="6" fillId="8" borderId="3" xfId="0" applyFont="1" applyFill="1" applyBorder="1"/>
    <xf numFmtId="3" fontId="3" fillId="8" borderId="3" xfId="0" applyNumberFormat="1" applyFont="1" applyFill="1" applyBorder="1"/>
    <xf numFmtId="0" fontId="3" fillId="2" borderId="3" xfId="0" applyFont="1" applyFill="1" applyBorder="1"/>
    <xf numFmtId="164" fontId="6" fillId="2" borderId="3" xfId="0" applyNumberFormat="1" applyFont="1" applyFill="1" applyBorder="1" applyAlignment="1">
      <alignment vertical="center" wrapText="1"/>
    </xf>
    <xf numFmtId="3" fontId="3" fillId="2" borderId="3" xfId="0" applyNumberFormat="1" applyFont="1" applyFill="1" applyBorder="1"/>
    <xf numFmtId="0" fontId="8" fillId="9" borderId="4" xfId="0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10" fillId="0" borderId="3" xfId="0" applyNumberFormat="1" applyFont="1" applyBorder="1" applyAlignment="1">
      <alignment vertical="center" wrapText="1"/>
    </xf>
    <xf numFmtId="0" fontId="11" fillId="9" borderId="0" xfId="0" applyFont="1" applyFill="1"/>
    <xf numFmtId="164" fontId="6" fillId="3" borderId="3" xfId="0" applyNumberFormat="1" applyFont="1" applyFill="1" applyBorder="1" applyAlignment="1">
      <alignment horizontal="left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164" fontId="6" fillId="4" borderId="3" xfId="0" applyNumberFormat="1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 wrapText="1"/>
    </xf>
    <xf numFmtId="164" fontId="3" fillId="5" borderId="3" xfId="0" applyNumberFormat="1" applyFont="1" applyFill="1" applyBorder="1" applyAlignment="1">
      <alignment vertical="center" wrapText="1"/>
    </xf>
    <xf numFmtId="3" fontId="3" fillId="5" borderId="3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164" fontId="6" fillId="4" borderId="3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3" fontId="3" fillId="6" borderId="3" xfId="0" applyNumberFormat="1" applyFont="1" applyFill="1" applyBorder="1" applyAlignment="1">
      <alignment vertical="center"/>
    </xf>
    <xf numFmtId="0" fontId="10" fillId="0" borderId="0" xfId="0" applyFont="1" applyFill="1"/>
    <xf numFmtId="3" fontId="3" fillId="5" borderId="3" xfId="0" applyNumberFormat="1" applyFont="1" applyFill="1" applyBorder="1"/>
    <xf numFmtId="1" fontId="6" fillId="4" borderId="3" xfId="0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3" fillId="0" borderId="3" xfId="0" applyNumberFormat="1" applyFont="1" applyFill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164" fontId="3" fillId="5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right" vertical="center"/>
    </xf>
    <xf numFmtId="49" fontId="6" fillId="4" borderId="3" xfId="0" applyNumberFormat="1" applyFont="1" applyFill="1" applyBorder="1" applyAlignment="1">
      <alignment horizontal="center" vertical="center" wrapText="1"/>
    </xf>
    <xf numFmtId="164" fontId="8" fillId="7" borderId="4" xfId="0" applyNumberFormat="1" applyFont="1" applyFill="1" applyBorder="1" applyAlignment="1">
      <alignment horizontal="left" vertical="center"/>
    </xf>
    <xf numFmtId="0" fontId="13" fillId="3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/>
    <xf numFmtId="3" fontId="3" fillId="3" borderId="3" xfId="0" applyNumberFormat="1" applyFont="1" applyFill="1" applyBorder="1"/>
    <xf numFmtId="49" fontId="6" fillId="3" borderId="3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left" vertical="center"/>
    </xf>
    <xf numFmtId="0" fontId="10" fillId="5" borderId="0" xfId="0" applyFont="1" applyFill="1"/>
    <xf numFmtId="164" fontId="8" fillId="2" borderId="5" xfId="0" applyNumberFormat="1" applyFont="1" applyFill="1" applyBorder="1" applyAlignment="1">
      <alignment horizontal="left" vertical="center"/>
    </xf>
    <xf numFmtId="164" fontId="12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vertical="center" wrapText="1"/>
    </xf>
    <xf numFmtId="3" fontId="13" fillId="3" borderId="3" xfId="0" applyNumberFormat="1" applyFont="1" applyFill="1" applyBorder="1" applyAlignment="1">
      <alignment vertical="center"/>
    </xf>
    <xf numFmtId="164" fontId="13" fillId="3" borderId="3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Fill="1"/>
    <xf numFmtId="9" fontId="3" fillId="0" borderId="10" xfId="0" applyNumberFormat="1" applyFont="1" applyFill="1" applyBorder="1"/>
    <xf numFmtId="3" fontId="14" fillId="4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3" fontId="14" fillId="3" borderId="3" xfId="0" applyNumberFormat="1" applyFont="1" applyFill="1" applyBorder="1" applyAlignment="1">
      <alignment vertical="center"/>
    </xf>
    <xf numFmtId="3" fontId="15" fillId="5" borderId="3" xfId="0" applyNumberFormat="1" applyFont="1" applyFill="1" applyBorder="1" applyAlignment="1">
      <alignment vertical="center"/>
    </xf>
    <xf numFmtId="3" fontId="15" fillId="0" borderId="3" xfId="0" applyNumberFormat="1" applyFont="1" applyBorder="1"/>
    <xf numFmtId="3" fontId="15" fillId="5" borderId="3" xfId="0" applyNumberFormat="1" applyFont="1" applyFill="1" applyBorder="1"/>
    <xf numFmtId="3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Fill="1" applyBorder="1" applyAlignment="1">
      <alignment horizontal="right" vertical="center"/>
    </xf>
    <xf numFmtId="3" fontId="15" fillId="0" borderId="3" xfId="0" applyNumberFormat="1" applyFont="1" applyFill="1" applyBorder="1"/>
    <xf numFmtId="0" fontId="16" fillId="2" borderId="0" xfId="0" applyFont="1" applyFill="1"/>
    <xf numFmtId="3" fontId="14" fillId="3" borderId="3" xfId="0" applyNumberFormat="1" applyFont="1" applyFill="1" applyBorder="1" applyAlignment="1">
      <alignment horizontal="right" vertical="center"/>
    </xf>
    <xf numFmtId="3" fontId="15" fillId="3" borderId="3" xfId="0" applyNumberFormat="1" applyFont="1" applyFill="1" applyBorder="1"/>
    <xf numFmtId="3" fontId="15" fillId="3" borderId="3" xfId="0" applyNumberFormat="1" applyFont="1" applyFill="1" applyBorder="1" applyAlignment="1">
      <alignment vertical="center"/>
    </xf>
    <xf numFmtId="164" fontId="17" fillId="2" borderId="5" xfId="0" applyNumberFormat="1" applyFont="1" applyFill="1" applyBorder="1" applyAlignment="1">
      <alignment horizontal="left" vertical="center" wrapText="1"/>
    </xf>
    <xf numFmtId="164" fontId="17" fillId="2" borderId="5" xfId="0" applyNumberFormat="1" applyFont="1" applyFill="1" applyBorder="1" applyAlignment="1">
      <alignment horizontal="left" vertical="center"/>
    </xf>
    <xf numFmtId="164" fontId="17" fillId="2" borderId="5" xfId="0" applyNumberFormat="1" applyFont="1" applyFill="1" applyBorder="1" applyAlignment="1">
      <alignment vertical="center" wrapText="1"/>
    </xf>
    <xf numFmtId="164" fontId="18" fillId="3" borderId="3" xfId="0" applyNumberFormat="1" applyFont="1" applyFill="1" applyBorder="1" applyAlignment="1">
      <alignment horizontal="left" vertical="center" wrapText="1"/>
    </xf>
    <xf numFmtId="3" fontId="13" fillId="3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3" fontId="20" fillId="0" borderId="3" xfId="10" applyNumberFormat="1" applyFont="1" applyFill="1" applyBorder="1" applyAlignment="1" applyProtection="1">
      <alignment horizontal="right" vertical="center" wrapText="1"/>
    </xf>
    <xf numFmtId="164" fontId="14" fillId="3" borderId="3" xfId="0" applyNumberFormat="1" applyFont="1" applyFill="1" applyBorder="1" applyAlignment="1">
      <alignment vertical="center" wrapText="1"/>
    </xf>
    <xf numFmtId="164" fontId="14" fillId="3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vertical="center"/>
    </xf>
    <xf numFmtId="9" fontId="3" fillId="0" borderId="0" xfId="0" applyNumberFormat="1" applyFont="1" applyFill="1" applyBorder="1"/>
    <xf numFmtId="0" fontId="11" fillId="0" borderId="0" xfId="0" applyFont="1" applyBorder="1"/>
    <xf numFmtId="3" fontId="3" fillId="0" borderId="0" xfId="0" applyNumberFormat="1" applyFont="1" applyBorder="1"/>
    <xf numFmtId="3" fontId="21" fillId="4" borderId="3" xfId="0" applyNumberFormat="1" applyFont="1" applyFill="1" applyBorder="1" applyAlignment="1">
      <alignment vertical="center"/>
    </xf>
    <xf numFmtId="3" fontId="13" fillId="4" borderId="3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10" xfId="0" applyFont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3" fontId="15" fillId="0" borderId="3" xfId="0" applyNumberFormat="1" applyFont="1" applyFill="1" applyBorder="1" applyAlignment="1"/>
    <xf numFmtId="3" fontId="15" fillId="0" borderId="3" xfId="0" applyNumberFormat="1" applyFont="1" applyFill="1" applyBorder="1" applyAlignment="1">
      <alignment horizontal="right"/>
    </xf>
    <xf numFmtId="3" fontId="15" fillId="0" borderId="7" xfId="0" applyNumberFormat="1" applyFont="1" applyBorder="1" applyAlignment="1">
      <alignment vertical="center"/>
    </xf>
    <xf numFmtId="0" fontId="16" fillId="0" borderId="0" xfId="0" applyFont="1"/>
    <xf numFmtId="0" fontId="22" fillId="0" borderId="2" xfId="0" applyFont="1" applyBorder="1" applyAlignment="1">
      <alignment horizontal="center" vertical="center"/>
    </xf>
  </cellXfs>
  <cellStyles count="11">
    <cellStyle name="Normalny" xfId="0" builtinId="0"/>
    <cellStyle name="Normalny 2" xfId="2"/>
    <cellStyle name="Normalny 2 10" xfId="9"/>
    <cellStyle name="Normalny 3" xfId="3"/>
    <cellStyle name="Normalny 4" xfId="4"/>
    <cellStyle name="Normalny 5" xfId="5"/>
    <cellStyle name="Normalny 6" xfId="6"/>
    <cellStyle name="Normalny 7" xfId="7"/>
    <cellStyle name="Normalny 8" xfId="8"/>
    <cellStyle name="Normalny 9" xfId="1"/>
    <cellStyle name="Normalny_5.WPF_URM.XIII.237.11_7.07+autopop" xfId="10"/>
  </cellStyles>
  <dxfs count="0"/>
  <tableStyles count="0" defaultTableStyle="TableStyleMedium9" defaultPivotStyle="PivotStyleLight16"/>
  <colors>
    <mruColors>
      <color rgb="FFFFFF99"/>
      <color rgb="FF372DFB"/>
      <color rgb="FF66FFFF"/>
      <color rgb="FFCCFFCC"/>
      <color rgb="FFFF9999"/>
      <color rgb="FFFF33CC"/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zk7059\worek%20tomka\Korekta%20planu\Plan%202008%2021-11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y"/>
      <sheetName val="Rejony plan08"/>
      <sheetName val="Zestawienie wg zaawansowania"/>
      <sheetName val="Plan 2008"/>
      <sheetName val="Niewygasające"/>
      <sheetName val="Zestawienie wg robót"/>
      <sheetName val="Ilość adresów  2008"/>
      <sheetName val="Harmonogram"/>
    </sheetNames>
    <sheetDataSet>
      <sheetData sheetId="0">
        <row r="2">
          <cell r="I2" t="str">
            <v>Brak realizacji</v>
          </cell>
          <cell r="M2" t="str">
            <v>O</v>
          </cell>
        </row>
        <row r="3">
          <cell r="I3" t="str">
            <v>Brak uchwały WM</v>
          </cell>
          <cell r="M3" t="str">
            <v>P</v>
          </cell>
        </row>
        <row r="4">
          <cell r="I4" t="str">
            <v>Na 2009 rok</v>
          </cell>
          <cell r="M4" t="str">
            <v>PR</v>
          </cell>
        </row>
        <row r="5">
          <cell r="I5" t="str">
            <v>Przetarg</v>
          </cell>
          <cell r="M5" t="str">
            <v>R</v>
          </cell>
        </row>
        <row r="6">
          <cell r="I6" t="str">
            <v>Rezygnacja WM</v>
          </cell>
        </row>
        <row r="7">
          <cell r="I7" t="str">
            <v>W trakcie realizacji</v>
          </cell>
        </row>
        <row r="8">
          <cell r="I8" t="str">
            <v>Wycofane</v>
          </cell>
        </row>
        <row r="9">
          <cell r="I9" t="str">
            <v>Zadanie wykonane i rozliczone</v>
          </cell>
        </row>
        <row r="10">
          <cell r="I10" t="str">
            <v>Zadanie wykonane i w trakcie rozliczenia</v>
          </cell>
        </row>
        <row r="11">
          <cell r="I11" t="str">
            <v>Zaliczka na poczet robót WM</v>
          </cell>
        </row>
        <row r="12">
          <cell r="I12" t="str">
            <v>Zwrot nadpłaty</v>
          </cell>
        </row>
        <row r="13">
          <cell r="I13" t="str">
            <v>Rezerwowe zadanie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572"/>
  <sheetViews>
    <sheetView tabSelected="1" topLeftCell="C1" zoomScale="120" zoomScaleNormal="120" zoomScaleSheetLayoutView="100" workbookViewId="0">
      <pane xSplit="8" ySplit="5" topLeftCell="K6" activePane="bottomRight" state="frozen"/>
      <selection activeCell="C1" sqref="C1"/>
      <selection pane="topRight" activeCell="L1" sqref="L1"/>
      <selection pane="bottomLeft" activeCell="C6" sqref="C6"/>
      <selection pane="bottomRight" activeCell="AK10" sqref="AK10"/>
    </sheetView>
  </sheetViews>
  <sheetFormatPr defaultRowHeight="14.25"/>
  <cols>
    <col min="1" max="2" width="0" style="22" hidden="1" customWidth="1"/>
    <col min="3" max="3" width="4.625" style="23" customWidth="1"/>
    <col min="4" max="4" width="37.375" style="23" customWidth="1"/>
    <col min="5" max="5" width="10.125" style="23" customWidth="1"/>
    <col min="6" max="6" width="8.875" style="23" customWidth="1"/>
    <col min="7" max="7" width="10.125" style="23" customWidth="1"/>
    <col min="8" max="8" width="9" style="23" customWidth="1"/>
    <col min="9" max="10" width="9" style="23" hidden="1" customWidth="1"/>
    <col min="11" max="11" width="9" style="23" customWidth="1"/>
    <col min="12" max="12" width="9" style="23" hidden="1" customWidth="1"/>
    <col min="13" max="16" width="9" style="23" customWidth="1"/>
    <col min="17" max="17" width="9" style="23"/>
    <col min="18" max="26" width="9" style="23" hidden="1" customWidth="1"/>
    <col min="27" max="27" width="8.25" style="23" hidden="1" customWidth="1"/>
    <col min="28" max="31" width="9" style="23" hidden="1" customWidth="1"/>
    <col min="32" max="32" width="9" style="23" customWidth="1"/>
    <col min="33" max="33" width="4.875" style="23" customWidth="1"/>
    <col min="34" max="34" width="5.25" style="23" customWidth="1"/>
    <col min="35" max="35" width="5" style="23" customWidth="1"/>
    <col min="36" max="36" width="5.125" style="23" customWidth="1"/>
    <col min="37" max="37" width="10.25" style="23" customWidth="1"/>
    <col min="38" max="39" width="9" style="23" customWidth="1"/>
    <col min="40" max="40" width="10.5" style="23" customWidth="1"/>
    <col min="41" max="41" width="10" style="23" customWidth="1"/>
    <col min="42" max="42" width="10.375" style="23" customWidth="1"/>
    <col min="43" max="43" width="10.25" style="23" customWidth="1"/>
    <col min="44" max="16384" width="9" style="23"/>
  </cols>
  <sheetData>
    <row r="1" spans="1:248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 spans="1:248" ht="15.75">
      <c r="C2" s="126" t="s">
        <v>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</row>
    <row r="3" spans="1:248" ht="24"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AF3" s="5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24">
      <c r="A4" s="24" t="s">
        <v>309</v>
      </c>
      <c r="B4" s="24" t="s">
        <v>310</v>
      </c>
      <c r="C4" s="6"/>
      <c r="D4" s="6"/>
      <c r="E4" s="6"/>
      <c r="F4" s="6"/>
      <c r="G4" s="7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>
        <v>2014</v>
      </c>
      <c r="M4" s="4">
        <v>2015</v>
      </c>
      <c r="N4" s="4">
        <v>2016</v>
      </c>
      <c r="O4" s="4">
        <v>2017</v>
      </c>
      <c r="P4" s="4">
        <v>2018</v>
      </c>
      <c r="Q4" s="4">
        <v>2019</v>
      </c>
      <c r="R4" s="4">
        <v>2020</v>
      </c>
      <c r="S4" s="4">
        <v>2021</v>
      </c>
      <c r="T4" s="4" t="s">
        <v>11</v>
      </c>
      <c r="U4" s="4">
        <v>2022</v>
      </c>
      <c r="V4" s="4">
        <v>2023</v>
      </c>
      <c r="W4" s="4">
        <v>2024</v>
      </c>
      <c r="X4" s="4">
        <v>2025</v>
      </c>
      <c r="Y4" s="4">
        <v>2026</v>
      </c>
      <c r="Z4" s="4">
        <v>2027</v>
      </c>
      <c r="AA4" s="4">
        <v>2028</v>
      </c>
      <c r="AB4" s="4">
        <v>2029</v>
      </c>
      <c r="AC4" s="4">
        <v>2030</v>
      </c>
      <c r="AD4" s="4">
        <v>2031</v>
      </c>
      <c r="AE4" s="4">
        <v>2032</v>
      </c>
      <c r="AF4" s="4" t="s">
        <v>12</v>
      </c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>
      <c r="C5" s="8" t="s">
        <v>13</v>
      </c>
      <c r="D5" s="8" t="s">
        <v>14</v>
      </c>
      <c r="E5" s="8" t="s">
        <v>15</v>
      </c>
      <c r="F5" s="8" t="s">
        <v>16</v>
      </c>
      <c r="G5" s="7"/>
      <c r="H5" s="8" t="s">
        <v>17</v>
      </c>
      <c r="I5" s="8"/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  <c r="O5" s="8" t="s">
        <v>22</v>
      </c>
      <c r="P5" s="8" t="s">
        <v>23</v>
      </c>
      <c r="Q5" s="8" t="s">
        <v>24</v>
      </c>
      <c r="R5" s="8" t="s">
        <v>25</v>
      </c>
      <c r="S5" s="8" t="s">
        <v>26</v>
      </c>
      <c r="T5" s="8" t="s">
        <v>27</v>
      </c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 t="s">
        <v>25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ht="21.75" customHeight="1">
      <c r="C6" s="20" t="s">
        <v>28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6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</row>
    <row r="7" spans="1:248" ht="36" customHeight="1">
      <c r="A7" s="22" t="s">
        <v>311</v>
      </c>
      <c r="C7" s="21">
        <v>1</v>
      </c>
      <c r="D7" s="26" t="s">
        <v>29</v>
      </c>
      <c r="E7" s="27" t="s">
        <v>321</v>
      </c>
      <c r="F7" s="28" t="s">
        <v>30</v>
      </c>
      <c r="G7" s="29">
        <f>H8</f>
        <v>272407.01400000002</v>
      </c>
      <c r="H7" s="30">
        <f>H8+H9</f>
        <v>272875.01400000002</v>
      </c>
      <c r="I7" s="30">
        <f>I8+I9</f>
        <v>75377.472999999998</v>
      </c>
      <c r="J7" s="30">
        <f>J8+J9</f>
        <v>88290.877999999997</v>
      </c>
      <c r="K7" s="31">
        <f t="shared" ref="K7:K38" si="0">SUM(M7:Q7)</f>
        <v>81328.778999999995</v>
      </c>
      <c r="L7" s="30">
        <f t="shared" ref="L7:S7" si="1">L8+L9</f>
        <v>12913.405000000001</v>
      </c>
      <c r="M7" s="30">
        <f t="shared" si="1"/>
        <v>13837.707</v>
      </c>
      <c r="N7" s="30">
        <f t="shared" si="1"/>
        <v>15928.945</v>
      </c>
      <c r="O7" s="30">
        <f t="shared" si="1"/>
        <v>16590.965</v>
      </c>
      <c r="P7" s="95">
        <f t="shared" si="1"/>
        <v>15717.103999999999</v>
      </c>
      <c r="Q7" s="95">
        <f t="shared" si="1"/>
        <v>19254.058000000001</v>
      </c>
      <c r="R7" s="95">
        <f t="shared" si="1"/>
        <v>17538.254000000001</v>
      </c>
      <c r="S7" s="95">
        <f t="shared" si="1"/>
        <v>17995.272000000001</v>
      </c>
      <c r="T7" s="95">
        <f t="shared" ref="T7:T70" si="2">SUM(U7:AE7)</f>
        <v>67721.831000000006</v>
      </c>
      <c r="U7" s="95">
        <f>U8+U9</f>
        <v>18189.272000000001</v>
      </c>
      <c r="V7" s="95">
        <f t="shared" ref="V7:AE7" si="3">V8+V9</f>
        <v>17932.559000000001</v>
      </c>
      <c r="W7" s="95">
        <f t="shared" si="3"/>
        <v>6320</v>
      </c>
      <c r="X7" s="95">
        <f t="shared" si="3"/>
        <v>6320</v>
      </c>
      <c r="Y7" s="95">
        <f t="shared" si="3"/>
        <v>6320</v>
      </c>
      <c r="Z7" s="95">
        <f t="shared" si="3"/>
        <v>6320</v>
      </c>
      <c r="AA7" s="95">
        <f t="shared" si="3"/>
        <v>6320</v>
      </c>
      <c r="AB7" s="95">
        <f t="shared" si="3"/>
        <v>0</v>
      </c>
      <c r="AC7" s="95">
        <f t="shared" si="3"/>
        <v>0</v>
      </c>
      <c r="AD7" s="95">
        <f t="shared" si="3"/>
        <v>0</v>
      </c>
      <c r="AE7" s="95">
        <f t="shared" si="3"/>
        <v>0</v>
      </c>
      <c r="AF7" s="30">
        <f>R7+S7+T7</f>
        <v>103255.357</v>
      </c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</row>
    <row r="8" spans="1:248">
      <c r="A8" s="22" t="s">
        <v>311</v>
      </c>
      <c r="C8" s="32"/>
      <c r="D8" s="11" t="s">
        <v>31</v>
      </c>
      <c r="E8" s="33"/>
      <c r="F8" s="34"/>
      <c r="G8" s="35"/>
      <c r="H8" s="36">
        <f>J8+K8+AF8</f>
        <v>272407.01400000002</v>
      </c>
      <c r="I8" s="37">
        <v>74909.472999999998</v>
      </c>
      <c r="J8" s="36">
        <v>87822.877999999997</v>
      </c>
      <c r="K8" s="36">
        <f t="shared" si="0"/>
        <v>81328.778999999995</v>
      </c>
      <c r="L8" s="36">
        <v>12913.405000000001</v>
      </c>
      <c r="M8" s="36">
        <v>13837.707</v>
      </c>
      <c r="N8" s="36">
        <v>15928.945</v>
      </c>
      <c r="O8" s="38">
        <v>16590.965</v>
      </c>
      <c r="P8" s="96">
        <v>15717.103999999999</v>
      </c>
      <c r="Q8" s="97">
        <v>19254.058000000001</v>
      </c>
      <c r="R8" s="97">
        <v>17538.254000000001</v>
      </c>
      <c r="S8" s="97">
        <v>17995.272000000001</v>
      </c>
      <c r="T8" s="97">
        <f t="shared" si="2"/>
        <v>67721.831000000006</v>
      </c>
      <c r="U8" s="97">
        <v>18189.272000000001</v>
      </c>
      <c r="V8" s="97">
        <v>17932.559000000001</v>
      </c>
      <c r="W8" s="97">
        <v>6320</v>
      </c>
      <c r="X8" s="97">
        <v>6320</v>
      </c>
      <c r="Y8" s="97">
        <v>6320</v>
      </c>
      <c r="Z8" s="97">
        <v>6320</v>
      </c>
      <c r="AA8" s="97">
        <v>6320</v>
      </c>
      <c r="AB8" s="97">
        <v>0</v>
      </c>
      <c r="AC8" s="97">
        <v>0</v>
      </c>
      <c r="AD8" s="97">
        <v>0</v>
      </c>
      <c r="AE8" s="97">
        <v>0</v>
      </c>
      <c r="AF8" s="36">
        <f>R8+S8+T8</f>
        <v>103255.357</v>
      </c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</row>
    <row r="9" spans="1:248">
      <c r="A9" s="22" t="s">
        <v>311</v>
      </c>
      <c r="C9" s="32"/>
      <c r="D9" s="11" t="s">
        <v>32</v>
      </c>
      <c r="E9" s="33"/>
      <c r="F9" s="34"/>
      <c r="G9" s="35"/>
      <c r="H9" s="36">
        <f>J9+K9+AF9</f>
        <v>468</v>
      </c>
      <c r="I9" s="37">
        <v>468</v>
      </c>
      <c r="J9" s="36">
        <v>468</v>
      </c>
      <c r="K9" s="36">
        <f t="shared" si="0"/>
        <v>0</v>
      </c>
      <c r="L9" s="36">
        <v>0</v>
      </c>
      <c r="M9" s="36">
        <v>0</v>
      </c>
      <c r="N9" s="36">
        <v>0</v>
      </c>
      <c r="O9" s="36">
        <v>0</v>
      </c>
      <c r="P9" s="97">
        <v>0</v>
      </c>
      <c r="Q9" s="97">
        <v>0</v>
      </c>
      <c r="R9" s="97">
        <v>0</v>
      </c>
      <c r="S9" s="97">
        <v>0</v>
      </c>
      <c r="T9" s="97">
        <f t="shared" si="2"/>
        <v>0</v>
      </c>
      <c r="U9" s="97">
        <v>0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97">
        <v>0</v>
      </c>
      <c r="AB9" s="97">
        <v>0</v>
      </c>
      <c r="AC9" s="97">
        <v>0</v>
      </c>
      <c r="AD9" s="97">
        <v>0</v>
      </c>
      <c r="AE9" s="97">
        <v>0</v>
      </c>
      <c r="AF9" s="36">
        <v>0</v>
      </c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</row>
    <row r="10" spans="1:248" ht="39">
      <c r="A10" s="22" t="s">
        <v>311</v>
      </c>
      <c r="C10" s="21">
        <v>2</v>
      </c>
      <c r="D10" s="26" t="s">
        <v>33</v>
      </c>
      <c r="E10" s="27" t="s">
        <v>34</v>
      </c>
      <c r="F10" s="28" t="s">
        <v>413</v>
      </c>
      <c r="G10" s="29">
        <f>H11</f>
        <v>55686.024999999994</v>
      </c>
      <c r="H10" s="30">
        <f>H11</f>
        <v>55686.024999999994</v>
      </c>
      <c r="I10" s="31">
        <f>I11</f>
        <v>0</v>
      </c>
      <c r="J10" s="31">
        <f>J11</f>
        <v>0</v>
      </c>
      <c r="K10" s="31">
        <f t="shared" si="0"/>
        <v>34986.024999999994</v>
      </c>
      <c r="L10" s="30">
        <f t="shared" ref="L10:R10" si="4">L11</f>
        <v>0</v>
      </c>
      <c r="M10" s="30">
        <f t="shared" si="4"/>
        <v>4123</v>
      </c>
      <c r="N10" s="30">
        <f t="shared" si="4"/>
        <v>7228.6719999999996</v>
      </c>
      <c r="O10" s="30">
        <f t="shared" si="4"/>
        <v>5118.3530000000001</v>
      </c>
      <c r="P10" s="95">
        <f t="shared" si="4"/>
        <v>8236</v>
      </c>
      <c r="Q10" s="95">
        <f t="shared" si="4"/>
        <v>10280</v>
      </c>
      <c r="R10" s="95">
        <f t="shared" si="4"/>
        <v>5700</v>
      </c>
      <c r="S10" s="95">
        <f>S11</f>
        <v>5000</v>
      </c>
      <c r="T10" s="95">
        <f t="shared" si="2"/>
        <v>10000</v>
      </c>
      <c r="U10" s="95">
        <f>U11</f>
        <v>5000</v>
      </c>
      <c r="V10" s="95">
        <f t="shared" ref="V10:AE10" si="5">V11</f>
        <v>5000</v>
      </c>
      <c r="W10" s="95">
        <f t="shared" si="5"/>
        <v>0</v>
      </c>
      <c r="X10" s="95">
        <f t="shared" si="5"/>
        <v>0</v>
      </c>
      <c r="Y10" s="95">
        <f t="shared" si="5"/>
        <v>0</v>
      </c>
      <c r="Z10" s="95">
        <f t="shared" si="5"/>
        <v>0</v>
      </c>
      <c r="AA10" s="95">
        <f t="shared" si="5"/>
        <v>0</v>
      </c>
      <c r="AB10" s="95">
        <f t="shared" si="5"/>
        <v>0</v>
      </c>
      <c r="AC10" s="95">
        <f t="shared" si="5"/>
        <v>0</v>
      </c>
      <c r="AD10" s="95">
        <f t="shared" si="5"/>
        <v>0</v>
      </c>
      <c r="AE10" s="95">
        <f t="shared" si="5"/>
        <v>0</v>
      </c>
      <c r="AF10" s="30">
        <f t="shared" ref="AF10:AF73" si="6">R10+S10+T10</f>
        <v>20700</v>
      </c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</row>
    <row r="11" spans="1:248" ht="14.25" customHeight="1">
      <c r="A11" s="22" t="s">
        <v>311</v>
      </c>
      <c r="C11" s="32"/>
      <c r="D11" s="11" t="s">
        <v>31</v>
      </c>
      <c r="E11" s="33"/>
      <c r="F11" s="34"/>
      <c r="G11" s="35"/>
      <c r="H11" s="36">
        <f>J11+K11+AF11</f>
        <v>55686.024999999994</v>
      </c>
      <c r="I11" s="37">
        <v>0</v>
      </c>
      <c r="J11" s="36">
        <v>0</v>
      </c>
      <c r="K11" s="36">
        <f t="shared" si="0"/>
        <v>34986.024999999994</v>
      </c>
      <c r="L11" s="36">
        <v>0</v>
      </c>
      <c r="M11" s="36">
        <v>4123</v>
      </c>
      <c r="N11" s="36">
        <v>7228.6719999999996</v>
      </c>
      <c r="O11" s="38">
        <v>5118.3530000000001</v>
      </c>
      <c r="P11" s="97">
        <v>8236</v>
      </c>
      <c r="Q11" s="96">
        <v>10280</v>
      </c>
      <c r="R11" s="97">
        <v>5700</v>
      </c>
      <c r="S11" s="97">
        <v>5000</v>
      </c>
      <c r="T11" s="97">
        <f t="shared" si="2"/>
        <v>10000</v>
      </c>
      <c r="U11" s="97">
        <v>5000</v>
      </c>
      <c r="V11" s="97">
        <v>5000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97">
        <v>0</v>
      </c>
      <c r="AC11" s="97">
        <v>0</v>
      </c>
      <c r="AD11" s="97">
        <v>0</v>
      </c>
      <c r="AE11" s="97">
        <v>0</v>
      </c>
      <c r="AF11" s="120">
        <f t="shared" si="6"/>
        <v>20700</v>
      </c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</row>
    <row r="12" spans="1:248" ht="22.5">
      <c r="A12" s="22" t="s">
        <v>312</v>
      </c>
      <c r="B12" s="22" t="s">
        <v>314</v>
      </c>
      <c r="C12" s="21">
        <v>3</v>
      </c>
      <c r="D12" s="40" t="s">
        <v>36</v>
      </c>
      <c r="E12" s="27" t="s">
        <v>37</v>
      </c>
      <c r="F12" s="28" t="s">
        <v>38</v>
      </c>
      <c r="G12" s="29">
        <f>H13</f>
        <v>16743.235000000001</v>
      </c>
      <c r="H12" s="30">
        <f>H13+H14</f>
        <v>17243.235000000001</v>
      </c>
      <c r="I12" s="30">
        <f>I13+I14</f>
        <v>13511.235000000001</v>
      </c>
      <c r="J12" s="30">
        <f>J13+J14</f>
        <v>15894.235000000001</v>
      </c>
      <c r="K12" s="31">
        <f t="shared" si="0"/>
        <v>1349</v>
      </c>
      <c r="L12" s="30">
        <f t="shared" ref="L12:S12" si="7">L13+L14</f>
        <v>2383</v>
      </c>
      <c r="M12" s="30">
        <f t="shared" si="7"/>
        <v>1349</v>
      </c>
      <c r="N12" s="30">
        <f t="shared" si="7"/>
        <v>0</v>
      </c>
      <c r="O12" s="30">
        <f t="shared" si="7"/>
        <v>0</v>
      </c>
      <c r="P12" s="95">
        <f t="shared" si="7"/>
        <v>0</v>
      </c>
      <c r="Q12" s="95">
        <f t="shared" si="7"/>
        <v>0</v>
      </c>
      <c r="R12" s="95">
        <f t="shared" si="7"/>
        <v>0</v>
      </c>
      <c r="S12" s="95">
        <f t="shared" si="7"/>
        <v>0</v>
      </c>
      <c r="T12" s="95">
        <f t="shared" si="2"/>
        <v>0</v>
      </c>
      <c r="U12" s="95">
        <f>U13+U14</f>
        <v>0</v>
      </c>
      <c r="V12" s="95">
        <f t="shared" ref="V12:AE12" si="8">V13+V14</f>
        <v>0</v>
      </c>
      <c r="W12" s="95">
        <f t="shared" si="8"/>
        <v>0</v>
      </c>
      <c r="X12" s="95">
        <f t="shared" si="8"/>
        <v>0</v>
      </c>
      <c r="Y12" s="95">
        <f t="shared" si="8"/>
        <v>0</v>
      </c>
      <c r="Z12" s="95">
        <f t="shared" si="8"/>
        <v>0</v>
      </c>
      <c r="AA12" s="95">
        <f t="shared" si="8"/>
        <v>0</v>
      </c>
      <c r="AB12" s="95">
        <f t="shared" si="8"/>
        <v>0</v>
      </c>
      <c r="AC12" s="95">
        <f t="shared" si="8"/>
        <v>0</v>
      </c>
      <c r="AD12" s="95">
        <f t="shared" si="8"/>
        <v>0</v>
      </c>
      <c r="AE12" s="95">
        <f t="shared" si="8"/>
        <v>0</v>
      </c>
      <c r="AF12" s="30">
        <f t="shared" si="6"/>
        <v>0</v>
      </c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</row>
    <row r="13" spans="1:248">
      <c r="A13" s="22" t="s">
        <v>312</v>
      </c>
      <c r="B13" s="22" t="s">
        <v>314</v>
      </c>
      <c r="C13" s="32"/>
      <c r="D13" s="11" t="s">
        <v>31</v>
      </c>
      <c r="E13" s="33"/>
      <c r="F13" s="34"/>
      <c r="G13" s="35"/>
      <c r="H13" s="36">
        <f>J13+K13+AF13</f>
        <v>16743.235000000001</v>
      </c>
      <c r="I13" s="37">
        <v>13011.235000000001</v>
      </c>
      <c r="J13" s="36">
        <v>15394.235000000001</v>
      </c>
      <c r="K13" s="36">
        <f t="shared" si="0"/>
        <v>1349</v>
      </c>
      <c r="L13" s="36">
        <v>2383</v>
      </c>
      <c r="M13" s="36">
        <v>1349</v>
      </c>
      <c r="N13" s="36">
        <v>0</v>
      </c>
      <c r="O13" s="36">
        <v>0</v>
      </c>
      <c r="P13" s="97">
        <v>0</v>
      </c>
      <c r="Q13" s="97">
        <v>0</v>
      </c>
      <c r="R13" s="97">
        <v>0</v>
      </c>
      <c r="S13" s="97">
        <v>0</v>
      </c>
      <c r="T13" s="97">
        <f t="shared" si="2"/>
        <v>0</v>
      </c>
      <c r="U13" s="97">
        <v>0</v>
      </c>
      <c r="V13" s="97">
        <v>0</v>
      </c>
      <c r="W13" s="97">
        <v>0</v>
      </c>
      <c r="X13" s="97">
        <v>0</v>
      </c>
      <c r="Y13" s="97">
        <v>0</v>
      </c>
      <c r="Z13" s="97">
        <v>0</v>
      </c>
      <c r="AA13" s="97">
        <v>0</v>
      </c>
      <c r="AB13" s="97">
        <v>0</v>
      </c>
      <c r="AC13" s="97">
        <v>0</v>
      </c>
      <c r="AD13" s="97">
        <v>0</v>
      </c>
      <c r="AE13" s="97">
        <v>0</v>
      </c>
      <c r="AF13" s="120">
        <f t="shared" si="6"/>
        <v>0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</row>
    <row r="14" spans="1:248">
      <c r="A14" s="22" t="s">
        <v>312</v>
      </c>
      <c r="B14" s="22" t="s">
        <v>314</v>
      </c>
      <c r="C14" s="32"/>
      <c r="D14" s="11" t="s">
        <v>39</v>
      </c>
      <c r="E14" s="33"/>
      <c r="F14" s="34"/>
      <c r="G14" s="35"/>
      <c r="H14" s="36">
        <f>J14+K14+AF14</f>
        <v>500</v>
      </c>
      <c r="I14" s="37">
        <v>500</v>
      </c>
      <c r="J14" s="36">
        <v>500</v>
      </c>
      <c r="K14" s="36">
        <f t="shared" si="0"/>
        <v>0</v>
      </c>
      <c r="L14" s="36">
        <v>0</v>
      </c>
      <c r="M14" s="36">
        <v>0</v>
      </c>
      <c r="N14" s="36">
        <v>0</v>
      </c>
      <c r="O14" s="36">
        <v>0</v>
      </c>
      <c r="P14" s="97">
        <v>0</v>
      </c>
      <c r="Q14" s="97">
        <v>0</v>
      </c>
      <c r="R14" s="97">
        <v>0</v>
      </c>
      <c r="S14" s="97">
        <v>0</v>
      </c>
      <c r="T14" s="97">
        <f t="shared" si="2"/>
        <v>0</v>
      </c>
      <c r="U14" s="97">
        <v>0</v>
      </c>
      <c r="V14" s="97">
        <v>0</v>
      </c>
      <c r="W14" s="97">
        <v>0</v>
      </c>
      <c r="X14" s="97">
        <v>0</v>
      </c>
      <c r="Y14" s="97">
        <v>0</v>
      </c>
      <c r="Z14" s="97">
        <v>0</v>
      </c>
      <c r="AA14" s="97">
        <v>0</v>
      </c>
      <c r="AB14" s="97">
        <v>0</v>
      </c>
      <c r="AC14" s="97">
        <v>0</v>
      </c>
      <c r="AD14" s="97">
        <v>0</v>
      </c>
      <c r="AE14" s="97">
        <v>0</v>
      </c>
      <c r="AF14" s="120">
        <f t="shared" si="6"/>
        <v>0</v>
      </c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</row>
    <row r="15" spans="1:248" ht="27" customHeight="1">
      <c r="A15" s="22" t="s">
        <v>311</v>
      </c>
      <c r="C15" s="21">
        <v>4</v>
      </c>
      <c r="D15" s="41" t="s">
        <v>40</v>
      </c>
      <c r="E15" s="27" t="s">
        <v>425</v>
      </c>
      <c r="F15" s="28" t="s">
        <v>181</v>
      </c>
      <c r="G15" s="29">
        <f>H16</f>
        <v>100469.34300000001</v>
      </c>
      <c r="H15" s="30">
        <f>H16+H17+H18</f>
        <v>140474.58200000002</v>
      </c>
      <c r="I15" s="31">
        <v>10035.272000000001</v>
      </c>
      <c r="J15" s="31">
        <v>13016.748000000001</v>
      </c>
      <c r="K15" s="31">
        <f t="shared" si="0"/>
        <v>86854.421999999991</v>
      </c>
      <c r="L15" s="30">
        <f>L16+L17+L18</f>
        <v>2981.4760000000001</v>
      </c>
      <c r="M15" s="30">
        <f t="shared" ref="M15:S15" si="9">M16+M17+M18</f>
        <v>20401.936000000002</v>
      </c>
      <c r="N15" s="30">
        <f t="shared" si="9"/>
        <v>21257.946</v>
      </c>
      <c r="O15" s="30">
        <f t="shared" si="9"/>
        <v>5187</v>
      </c>
      <c r="P15" s="95">
        <f t="shared" si="9"/>
        <v>20802.86</v>
      </c>
      <c r="Q15" s="95">
        <f t="shared" si="9"/>
        <v>19204.68</v>
      </c>
      <c r="R15" s="98">
        <f t="shared" si="9"/>
        <v>16509.411999999997</v>
      </c>
      <c r="S15" s="95">
        <f t="shared" si="9"/>
        <v>10394</v>
      </c>
      <c r="T15" s="95">
        <f t="shared" si="2"/>
        <v>13700</v>
      </c>
      <c r="U15" s="95">
        <f>U16+U17+U18</f>
        <v>8700</v>
      </c>
      <c r="V15" s="95">
        <f t="shared" ref="V15:AE15" si="10">V16+V17+V18</f>
        <v>5000</v>
      </c>
      <c r="W15" s="95">
        <f t="shared" si="10"/>
        <v>0</v>
      </c>
      <c r="X15" s="95">
        <f t="shared" si="10"/>
        <v>0</v>
      </c>
      <c r="Y15" s="95">
        <f t="shared" si="10"/>
        <v>0</v>
      </c>
      <c r="Z15" s="95">
        <f t="shared" si="10"/>
        <v>0</v>
      </c>
      <c r="AA15" s="95">
        <f t="shared" si="10"/>
        <v>0</v>
      </c>
      <c r="AB15" s="95">
        <f t="shared" si="10"/>
        <v>0</v>
      </c>
      <c r="AC15" s="95">
        <f t="shared" si="10"/>
        <v>0</v>
      </c>
      <c r="AD15" s="95">
        <f t="shared" si="10"/>
        <v>0</v>
      </c>
      <c r="AE15" s="95">
        <f t="shared" si="10"/>
        <v>0</v>
      </c>
      <c r="AF15" s="30">
        <f t="shared" si="6"/>
        <v>40603.411999999997</v>
      </c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</row>
    <row r="16" spans="1:248">
      <c r="A16" s="22" t="s">
        <v>311</v>
      </c>
      <c r="C16" s="32"/>
      <c r="D16" s="42" t="s">
        <v>31</v>
      </c>
      <c r="E16" s="33"/>
      <c r="F16" s="34"/>
      <c r="G16" s="35"/>
      <c r="H16" s="36">
        <f>J16+K16+AF16</f>
        <v>100469.34300000001</v>
      </c>
      <c r="I16" s="37">
        <v>10035.272000000001</v>
      </c>
      <c r="J16" s="36">
        <v>13016.748000000001</v>
      </c>
      <c r="K16" s="36">
        <f t="shared" si="0"/>
        <v>58130.515000000007</v>
      </c>
      <c r="L16" s="36">
        <v>2981.4760000000001</v>
      </c>
      <c r="M16" s="36">
        <v>16452.983</v>
      </c>
      <c r="N16" s="36">
        <v>21257.946</v>
      </c>
      <c r="O16" s="36">
        <v>3690</v>
      </c>
      <c r="P16" s="99">
        <v>7687.3360000000002</v>
      </c>
      <c r="Q16" s="99">
        <v>9042.25</v>
      </c>
      <c r="R16" s="99">
        <v>5398.08</v>
      </c>
      <c r="S16" s="99">
        <v>10224</v>
      </c>
      <c r="T16" s="97">
        <f t="shared" si="2"/>
        <v>13700</v>
      </c>
      <c r="U16" s="97">
        <v>8700</v>
      </c>
      <c r="V16" s="97">
        <v>5000</v>
      </c>
      <c r="W16" s="97">
        <v>0</v>
      </c>
      <c r="X16" s="97">
        <v>0</v>
      </c>
      <c r="Y16" s="97">
        <v>0</v>
      </c>
      <c r="Z16" s="97">
        <v>0</v>
      </c>
      <c r="AA16" s="97">
        <v>0</v>
      </c>
      <c r="AB16" s="97">
        <v>0</v>
      </c>
      <c r="AC16" s="97">
        <v>0</v>
      </c>
      <c r="AD16" s="97">
        <v>0</v>
      </c>
      <c r="AE16" s="97">
        <v>0</v>
      </c>
      <c r="AF16" s="120">
        <f t="shared" si="6"/>
        <v>29322.080000000002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</row>
    <row r="17" spans="1:32">
      <c r="A17" s="22" t="s">
        <v>311</v>
      </c>
      <c r="C17" s="32"/>
      <c r="D17" s="42" t="s">
        <v>41</v>
      </c>
      <c r="E17" s="33"/>
      <c r="F17" s="34"/>
      <c r="G17" s="35"/>
      <c r="H17" s="36">
        <f>J17+K17+AF17</f>
        <v>36056.285999999993</v>
      </c>
      <c r="I17" s="37">
        <v>0</v>
      </c>
      <c r="J17" s="36">
        <v>0</v>
      </c>
      <c r="K17" s="36">
        <f t="shared" si="0"/>
        <v>24774.953999999998</v>
      </c>
      <c r="L17" s="36">
        <v>0</v>
      </c>
      <c r="M17" s="36">
        <v>0</v>
      </c>
      <c r="N17" s="36">
        <v>0</v>
      </c>
      <c r="O17" s="36">
        <v>1497</v>
      </c>
      <c r="P17" s="97">
        <v>13115.523999999999</v>
      </c>
      <c r="Q17" s="96">
        <v>10162.43</v>
      </c>
      <c r="R17" s="96">
        <v>11111.331999999999</v>
      </c>
      <c r="S17" s="96">
        <v>170</v>
      </c>
      <c r="T17" s="97">
        <f t="shared" si="2"/>
        <v>0</v>
      </c>
      <c r="U17" s="97">
        <v>0</v>
      </c>
      <c r="V17" s="97">
        <v>0</v>
      </c>
      <c r="W17" s="97">
        <v>0</v>
      </c>
      <c r="X17" s="97">
        <v>0</v>
      </c>
      <c r="Y17" s="97">
        <v>0</v>
      </c>
      <c r="Z17" s="97">
        <v>0</v>
      </c>
      <c r="AA17" s="97">
        <v>0</v>
      </c>
      <c r="AB17" s="97">
        <v>0</v>
      </c>
      <c r="AC17" s="97">
        <v>0</v>
      </c>
      <c r="AD17" s="97">
        <v>0</v>
      </c>
      <c r="AE17" s="97">
        <v>0</v>
      </c>
      <c r="AF17" s="120">
        <f t="shared" si="6"/>
        <v>11281.331999999999</v>
      </c>
    </row>
    <row r="18" spans="1:32">
      <c r="A18" s="22" t="s">
        <v>311</v>
      </c>
      <c r="C18" s="32"/>
      <c r="D18" s="42" t="s">
        <v>32</v>
      </c>
      <c r="E18" s="33"/>
      <c r="F18" s="34"/>
      <c r="G18" s="35"/>
      <c r="H18" s="36">
        <f>J18+K18+AF18</f>
        <v>3948.953</v>
      </c>
      <c r="I18" s="37">
        <v>0</v>
      </c>
      <c r="J18" s="36">
        <v>0</v>
      </c>
      <c r="K18" s="36">
        <f t="shared" si="0"/>
        <v>3948.953</v>
      </c>
      <c r="L18" s="36">
        <v>0</v>
      </c>
      <c r="M18" s="36">
        <v>3948.953</v>
      </c>
      <c r="N18" s="36">
        <v>0</v>
      </c>
      <c r="O18" s="36">
        <v>0</v>
      </c>
      <c r="P18" s="97">
        <v>0</v>
      </c>
      <c r="Q18" s="97">
        <v>0</v>
      </c>
      <c r="R18" s="97">
        <v>0</v>
      </c>
      <c r="S18" s="97">
        <v>0</v>
      </c>
      <c r="T18" s="97">
        <f t="shared" si="2"/>
        <v>0</v>
      </c>
      <c r="U18" s="97">
        <v>0</v>
      </c>
      <c r="V18" s="97">
        <v>0</v>
      </c>
      <c r="W18" s="97">
        <v>0</v>
      </c>
      <c r="X18" s="97">
        <v>0</v>
      </c>
      <c r="Y18" s="97">
        <v>0</v>
      </c>
      <c r="Z18" s="97">
        <v>0</v>
      </c>
      <c r="AA18" s="97">
        <v>0</v>
      </c>
      <c r="AB18" s="97">
        <v>0</v>
      </c>
      <c r="AC18" s="97">
        <v>0</v>
      </c>
      <c r="AD18" s="97">
        <v>0</v>
      </c>
      <c r="AE18" s="97">
        <v>0</v>
      </c>
      <c r="AF18" s="120">
        <f t="shared" si="6"/>
        <v>0</v>
      </c>
    </row>
    <row r="19" spans="1:32" ht="22.5">
      <c r="A19" s="22" t="s">
        <v>312</v>
      </c>
      <c r="B19" s="22" t="s">
        <v>314</v>
      </c>
      <c r="C19" s="21">
        <v>5</v>
      </c>
      <c r="D19" s="39" t="s">
        <v>42</v>
      </c>
      <c r="E19" s="27" t="s">
        <v>43</v>
      </c>
      <c r="F19" s="28" t="s">
        <v>44</v>
      </c>
      <c r="G19" s="29">
        <f>H20</f>
        <v>40186.826999999997</v>
      </c>
      <c r="H19" s="30">
        <f>H20+H21</f>
        <v>45016.030999999995</v>
      </c>
      <c r="I19" s="30">
        <f>I20+I21</f>
        <v>18829.849000000002</v>
      </c>
      <c r="J19" s="30">
        <f>J20+J21</f>
        <v>40983.198999999993</v>
      </c>
      <c r="K19" s="31">
        <f t="shared" si="0"/>
        <v>4032.8319999999999</v>
      </c>
      <c r="L19" s="30">
        <f t="shared" ref="L19:S19" si="11">L20+L21</f>
        <v>22153.35</v>
      </c>
      <c r="M19" s="30">
        <f t="shared" si="11"/>
        <v>4032.8319999999999</v>
      </c>
      <c r="N19" s="30">
        <f t="shared" si="11"/>
        <v>0</v>
      </c>
      <c r="O19" s="30">
        <f t="shared" si="11"/>
        <v>0</v>
      </c>
      <c r="P19" s="95">
        <f t="shared" si="11"/>
        <v>0</v>
      </c>
      <c r="Q19" s="95">
        <f t="shared" si="11"/>
        <v>0</v>
      </c>
      <c r="R19" s="95">
        <f t="shared" si="11"/>
        <v>0</v>
      </c>
      <c r="S19" s="95">
        <f t="shared" si="11"/>
        <v>0</v>
      </c>
      <c r="T19" s="95">
        <f t="shared" si="2"/>
        <v>0</v>
      </c>
      <c r="U19" s="95">
        <f>U20+U21</f>
        <v>0</v>
      </c>
      <c r="V19" s="95">
        <f t="shared" ref="V19:AE19" si="12">V20+V21</f>
        <v>0</v>
      </c>
      <c r="W19" s="95">
        <f t="shared" si="12"/>
        <v>0</v>
      </c>
      <c r="X19" s="95">
        <f t="shared" si="12"/>
        <v>0</v>
      </c>
      <c r="Y19" s="95">
        <f t="shared" si="12"/>
        <v>0</v>
      </c>
      <c r="Z19" s="95">
        <f t="shared" si="12"/>
        <v>0</v>
      </c>
      <c r="AA19" s="95">
        <f t="shared" si="12"/>
        <v>0</v>
      </c>
      <c r="AB19" s="95">
        <f t="shared" si="12"/>
        <v>0</v>
      </c>
      <c r="AC19" s="95">
        <f t="shared" si="12"/>
        <v>0</v>
      </c>
      <c r="AD19" s="95">
        <f t="shared" si="12"/>
        <v>0</v>
      </c>
      <c r="AE19" s="95">
        <f t="shared" si="12"/>
        <v>0</v>
      </c>
      <c r="AF19" s="30">
        <f t="shared" si="6"/>
        <v>0</v>
      </c>
    </row>
    <row r="20" spans="1:32">
      <c r="A20" s="22" t="s">
        <v>312</v>
      </c>
      <c r="B20" s="22" t="s">
        <v>314</v>
      </c>
      <c r="C20" s="44"/>
      <c r="D20" s="11" t="s">
        <v>31</v>
      </c>
      <c r="E20" s="33"/>
      <c r="F20" s="34"/>
      <c r="G20" s="35"/>
      <c r="H20" s="36">
        <f>J20+K20+AF20</f>
        <v>40186.826999999997</v>
      </c>
      <c r="I20" s="37">
        <v>14000.645</v>
      </c>
      <c r="J20" s="36">
        <v>36153.994999999995</v>
      </c>
      <c r="K20" s="36">
        <f t="shared" si="0"/>
        <v>4032.8319999999999</v>
      </c>
      <c r="L20" s="36">
        <v>22153.35</v>
      </c>
      <c r="M20" s="36">
        <v>4032.8319999999999</v>
      </c>
      <c r="N20" s="36">
        <v>0</v>
      </c>
      <c r="O20" s="36">
        <v>0</v>
      </c>
      <c r="P20" s="97">
        <v>0</v>
      </c>
      <c r="Q20" s="97">
        <v>0</v>
      </c>
      <c r="R20" s="97">
        <v>0</v>
      </c>
      <c r="S20" s="97">
        <v>0</v>
      </c>
      <c r="T20" s="97">
        <f t="shared" si="2"/>
        <v>0</v>
      </c>
      <c r="U20" s="97">
        <v>0</v>
      </c>
      <c r="V20" s="97">
        <v>0</v>
      </c>
      <c r="W20" s="97">
        <v>0</v>
      </c>
      <c r="X20" s="97">
        <v>0</v>
      </c>
      <c r="Y20" s="97">
        <v>0</v>
      </c>
      <c r="Z20" s="97">
        <v>0</v>
      </c>
      <c r="AA20" s="97">
        <v>0</v>
      </c>
      <c r="AB20" s="97">
        <v>0</v>
      </c>
      <c r="AC20" s="97">
        <v>0</v>
      </c>
      <c r="AD20" s="97">
        <v>0</v>
      </c>
      <c r="AE20" s="97">
        <v>0</v>
      </c>
      <c r="AF20" s="120">
        <f t="shared" si="6"/>
        <v>0</v>
      </c>
    </row>
    <row r="21" spans="1:32">
      <c r="A21" s="22" t="s">
        <v>312</v>
      </c>
      <c r="B21" s="22" t="s">
        <v>314</v>
      </c>
      <c r="C21" s="44"/>
      <c r="D21" s="11" t="s">
        <v>32</v>
      </c>
      <c r="E21" s="33"/>
      <c r="F21" s="34"/>
      <c r="G21" s="35"/>
      <c r="H21" s="36">
        <f>J21+K21+AF21</f>
        <v>4829.2039999999997</v>
      </c>
      <c r="I21" s="37">
        <v>4829.2039999999997</v>
      </c>
      <c r="J21" s="36">
        <v>4829.2039999999997</v>
      </c>
      <c r="K21" s="36">
        <f t="shared" si="0"/>
        <v>0</v>
      </c>
      <c r="L21" s="36">
        <v>0</v>
      </c>
      <c r="M21" s="36">
        <v>0</v>
      </c>
      <c r="N21" s="36">
        <v>0</v>
      </c>
      <c r="O21" s="36">
        <v>0</v>
      </c>
      <c r="P21" s="97">
        <v>0</v>
      </c>
      <c r="Q21" s="97">
        <v>0</v>
      </c>
      <c r="R21" s="97">
        <v>0</v>
      </c>
      <c r="S21" s="97">
        <v>0</v>
      </c>
      <c r="T21" s="97">
        <f t="shared" si="2"/>
        <v>0</v>
      </c>
      <c r="U21" s="97">
        <v>0</v>
      </c>
      <c r="V21" s="97">
        <v>0</v>
      </c>
      <c r="W21" s="97">
        <v>0</v>
      </c>
      <c r="X21" s="97">
        <v>0</v>
      </c>
      <c r="Y21" s="97">
        <v>0</v>
      </c>
      <c r="Z21" s="97">
        <v>0</v>
      </c>
      <c r="AA21" s="97">
        <v>0</v>
      </c>
      <c r="AB21" s="97">
        <v>0</v>
      </c>
      <c r="AC21" s="97">
        <v>0</v>
      </c>
      <c r="AD21" s="97">
        <v>0</v>
      </c>
      <c r="AE21" s="97">
        <v>0</v>
      </c>
      <c r="AF21" s="120">
        <f t="shared" si="6"/>
        <v>0</v>
      </c>
    </row>
    <row r="22" spans="1:32" ht="22.5">
      <c r="A22" s="22" t="s">
        <v>312</v>
      </c>
      <c r="B22" s="22" t="s">
        <v>314</v>
      </c>
      <c r="C22" s="21">
        <v>6</v>
      </c>
      <c r="D22" s="39" t="s">
        <v>45</v>
      </c>
      <c r="E22" s="27" t="s">
        <v>43</v>
      </c>
      <c r="F22" s="28" t="s">
        <v>44</v>
      </c>
      <c r="G22" s="29">
        <f>H23</f>
        <v>105791.361</v>
      </c>
      <c r="H22" s="30">
        <f>H23+H24</f>
        <v>122210.973</v>
      </c>
      <c r="I22" s="30">
        <f>I23+I24</f>
        <v>106905.58900000001</v>
      </c>
      <c r="J22" s="30">
        <f>J23+J24</f>
        <v>112953.06</v>
      </c>
      <c r="K22" s="31">
        <f t="shared" si="0"/>
        <v>9257.9130000000005</v>
      </c>
      <c r="L22" s="30">
        <f t="shared" ref="L22:S22" si="13">L23+L24</f>
        <v>6047.4709999999995</v>
      </c>
      <c r="M22" s="30">
        <f t="shared" si="13"/>
        <v>9257.9130000000005</v>
      </c>
      <c r="N22" s="30">
        <f t="shared" si="13"/>
        <v>0</v>
      </c>
      <c r="O22" s="30">
        <f t="shared" si="13"/>
        <v>0</v>
      </c>
      <c r="P22" s="95">
        <f t="shared" si="13"/>
        <v>0</v>
      </c>
      <c r="Q22" s="95">
        <f t="shared" si="13"/>
        <v>0</v>
      </c>
      <c r="R22" s="95">
        <f t="shared" si="13"/>
        <v>0</v>
      </c>
      <c r="S22" s="95">
        <f t="shared" si="13"/>
        <v>0</v>
      </c>
      <c r="T22" s="95">
        <f t="shared" si="2"/>
        <v>0</v>
      </c>
      <c r="U22" s="95">
        <f>U23+U24</f>
        <v>0</v>
      </c>
      <c r="V22" s="95">
        <f t="shared" ref="V22:AE22" si="14">V23+V24</f>
        <v>0</v>
      </c>
      <c r="W22" s="95">
        <f t="shared" si="14"/>
        <v>0</v>
      </c>
      <c r="X22" s="95">
        <f t="shared" si="14"/>
        <v>0</v>
      </c>
      <c r="Y22" s="95">
        <f t="shared" si="14"/>
        <v>0</v>
      </c>
      <c r="Z22" s="95">
        <f t="shared" si="14"/>
        <v>0</v>
      </c>
      <c r="AA22" s="95">
        <f t="shared" si="14"/>
        <v>0</v>
      </c>
      <c r="AB22" s="95">
        <f t="shared" si="14"/>
        <v>0</v>
      </c>
      <c r="AC22" s="95">
        <f t="shared" si="14"/>
        <v>0</v>
      </c>
      <c r="AD22" s="95">
        <f t="shared" si="14"/>
        <v>0</v>
      </c>
      <c r="AE22" s="95">
        <f t="shared" si="14"/>
        <v>0</v>
      </c>
      <c r="AF22" s="30">
        <f t="shared" si="6"/>
        <v>0</v>
      </c>
    </row>
    <row r="23" spans="1:32">
      <c r="A23" s="22" t="s">
        <v>312</v>
      </c>
      <c r="B23" s="22" t="s">
        <v>314</v>
      </c>
      <c r="C23" s="44"/>
      <c r="D23" s="11" t="s">
        <v>31</v>
      </c>
      <c r="E23" s="33"/>
      <c r="F23" s="34"/>
      <c r="G23" s="35"/>
      <c r="H23" s="36">
        <f>J23+K23+AF23</f>
        <v>105791.361</v>
      </c>
      <c r="I23" s="37">
        <v>90485.976999999999</v>
      </c>
      <c r="J23" s="36">
        <v>96533.448000000004</v>
      </c>
      <c r="K23" s="36">
        <f t="shared" si="0"/>
        <v>9257.9130000000005</v>
      </c>
      <c r="L23" s="36">
        <v>6047.4709999999995</v>
      </c>
      <c r="M23" s="36">
        <v>9257.9130000000005</v>
      </c>
      <c r="N23" s="36">
        <v>0</v>
      </c>
      <c r="O23" s="36">
        <v>0</v>
      </c>
      <c r="P23" s="97">
        <v>0</v>
      </c>
      <c r="Q23" s="97">
        <v>0</v>
      </c>
      <c r="R23" s="97">
        <v>0</v>
      </c>
      <c r="S23" s="97">
        <v>0</v>
      </c>
      <c r="T23" s="97">
        <f t="shared" si="2"/>
        <v>0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97">
        <v>0</v>
      </c>
      <c r="AD23" s="97">
        <v>0</v>
      </c>
      <c r="AE23" s="97">
        <v>0</v>
      </c>
      <c r="AF23" s="120">
        <f t="shared" si="6"/>
        <v>0</v>
      </c>
    </row>
    <row r="24" spans="1:32">
      <c r="A24" s="22" t="s">
        <v>312</v>
      </c>
      <c r="B24" s="22" t="s">
        <v>314</v>
      </c>
      <c r="C24" s="44"/>
      <c r="D24" s="42" t="s">
        <v>41</v>
      </c>
      <c r="E24" s="33"/>
      <c r="F24" s="34"/>
      <c r="G24" s="35"/>
      <c r="H24" s="36">
        <f>J24+K24+AF24</f>
        <v>16419.612000000001</v>
      </c>
      <c r="I24" s="37">
        <v>16419.612000000001</v>
      </c>
      <c r="J24" s="36">
        <v>16419.612000000001</v>
      </c>
      <c r="K24" s="36">
        <f t="shared" si="0"/>
        <v>0</v>
      </c>
      <c r="L24" s="36">
        <v>0</v>
      </c>
      <c r="M24" s="36">
        <v>0</v>
      </c>
      <c r="N24" s="36">
        <v>0</v>
      </c>
      <c r="O24" s="36">
        <v>0</v>
      </c>
      <c r="P24" s="97">
        <v>0</v>
      </c>
      <c r="Q24" s="97">
        <v>0</v>
      </c>
      <c r="R24" s="97">
        <v>0</v>
      </c>
      <c r="S24" s="97">
        <v>0</v>
      </c>
      <c r="T24" s="97">
        <f t="shared" si="2"/>
        <v>0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97">
        <v>0</v>
      </c>
      <c r="AA24" s="97">
        <v>0</v>
      </c>
      <c r="AB24" s="97">
        <v>0</v>
      </c>
      <c r="AC24" s="97">
        <v>0</v>
      </c>
      <c r="AD24" s="97">
        <v>0</v>
      </c>
      <c r="AE24" s="97">
        <v>0</v>
      </c>
      <c r="AF24" s="120">
        <f t="shared" si="6"/>
        <v>0</v>
      </c>
    </row>
    <row r="25" spans="1:32" ht="29.25">
      <c r="A25" s="22" t="s">
        <v>312</v>
      </c>
      <c r="B25" s="22" t="s">
        <v>314</v>
      </c>
      <c r="C25" s="21">
        <v>7</v>
      </c>
      <c r="D25" s="26" t="s">
        <v>46</v>
      </c>
      <c r="E25" s="27" t="s">
        <v>47</v>
      </c>
      <c r="F25" s="28" t="s">
        <v>48</v>
      </c>
      <c r="G25" s="29">
        <f>H26</f>
        <v>189777.38700000002</v>
      </c>
      <c r="H25" s="30">
        <f>H26+H27+H28</f>
        <v>816568.06300000008</v>
      </c>
      <c r="I25" s="31">
        <v>747471.11899999995</v>
      </c>
      <c r="J25" s="31">
        <v>765764.65699999989</v>
      </c>
      <c r="K25" s="31">
        <f t="shared" si="0"/>
        <v>50803.406000000003</v>
      </c>
      <c r="L25" s="30">
        <f>L26+L27+L28</f>
        <v>18293.538</v>
      </c>
      <c r="M25" s="30">
        <f t="shared" ref="M25:S25" si="15">M26+M27+M28</f>
        <v>268</v>
      </c>
      <c r="N25" s="30">
        <f t="shared" si="15"/>
        <v>50535.406000000003</v>
      </c>
      <c r="O25" s="30">
        <f t="shared" si="15"/>
        <v>0</v>
      </c>
      <c r="P25" s="95">
        <f t="shared" si="15"/>
        <v>0</v>
      </c>
      <c r="Q25" s="95">
        <f t="shared" si="15"/>
        <v>0</v>
      </c>
      <c r="R25" s="95">
        <f t="shared" si="15"/>
        <v>0</v>
      </c>
      <c r="S25" s="95">
        <f t="shared" si="15"/>
        <v>0</v>
      </c>
      <c r="T25" s="95">
        <f t="shared" si="2"/>
        <v>0</v>
      </c>
      <c r="U25" s="95">
        <f>U26+U27+U28</f>
        <v>0</v>
      </c>
      <c r="V25" s="95">
        <f t="shared" ref="V25:AE25" si="16">V26+V27+V28</f>
        <v>0</v>
      </c>
      <c r="W25" s="95">
        <f t="shared" si="16"/>
        <v>0</v>
      </c>
      <c r="X25" s="95">
        <f t="shared" si="16"/>
        <v>0</v>
      </c>
      <c r="Y25" s="95">
        <f t="shared" si="16"/>
        <v>0</v>
      </c>
      <c r="Z25" s="95">
        <f t="shared" si="16"/>
        <v>0</v>
      </c>
      <c r="AA25" s="95">
        <f t="shared" si="16"/>
        <v>0</v>
      </c>
      <c r="AB25" s="95">
        <f t="shared" si="16"/>
        <v>0</v>
      </c>
      <c r="AC25" s="95">
        <f t="shared" si="16"/>
        <v>0</v>
      </c>
      <c r="AD25" s="95">
        <f t="shared" si="16"/>
        <v>0</v>
      </c>
      <c r="AE25" s="95">
        <f t="shared" si="16"/>
        <v>0</v>
      </c>
      <c r="AF25" s="30">
        <f t="shared" si="6"/>
        <v>0</v>
      </c>
    </row>
    <row r="26" spans="1:32">
      <c r="A26" s="22" t="s">
        <v>312</v>
      </c>
      <c r="B26" s="22" t="s">
        <v>314</v>
      </c>
      <c r="C26" s="44"/>
      <c r="D26" s="11" t="s">
        <v>31</v>
      </c>
      <c r="E26" s="33"/>
      <c r="F26" s="34"/>
      <c r="G26" s="35"/>
      <c r="H26" s="36">
        <f>J26+K26+AF26</f>
        <v>189777.38700000002</v>
      </c>
      <c r="I26" s="37">
        <v>189160.96900000001</v>
      </c>
      <c r="J26" s="36">
        <v>189469.16700000002</v>
      </c>
      <c r="K26" s="36">
        <f t="shared" si="0"/>
        <v>308.22000000000003</v>
      </c>
      <c r="L26" s="36">
        <v>308.19799999999998</v>
      </c>
      <c r="M26" s="36">
        <v>268</v>
      </c>
      <c r="N26" s="36">
        <v>40.22</v>
      </c>
      <c r="O26" s="36">
        <v>0</v>
      </c>
      <c r="P26" s="97">
        <v>0</v>
      </c>
      <c r="Q26" s="97">
        <v>0</v>
      </c>
      <c r="R26" s="97">
        <v>0</v>
      </c>
      <c r="S26" s="97">
        <v>0</v>
      </c>
      <c r="T26" s="97">
        <f t="shared" si="2"/>
        <v>0</v>
      </c>
      <c r="U26" s="97">
        <v>0</v>
      </c>
      <c r="V26" s="97">
        <v>0</v>
      </c>
      <c r="W26" s="97">
        <v>0</v>
      </c>
      <c r="X26" s="97">
        <v>0</v>
      </c>
      <c r="Y26" s="97">
        <v>0</v>
      </c>
      <c r="Z26" s="97">
        <v>0</v>
      </c>
      <c r="AA26" s="97">
        <v>0</v>
      </c>
      <c r="AB26" s="97">
        <v>0</v>
      </c>
      <c r="AC26" s="97">
        <v>0</v>
      </c>
      <c r="AD26" s="97">
        <v>0</v>
      </c>
      <c r="AE26" s="97">
        <v>0</v>
      </c>
      <c r="AF26" s="120">
        <f t="shared" si="6"/>
        <v>0</v>
      </c>
    </row>
    <row r="27" spans="1:32">
      <c r="A27" s="22" t="s">
        <v>312</v>
      </c>
      <c r="B27" s="22" t="s">
        <v>314</v>
      </c>
      <c r="C27" s="44"/>
      <c r="D27" s="42" t="s">
        <v>41</v>
      </c>
      <c r="E27" s="33"/>
      <c r="F27" s="34"/>
      <c r="G27" s="35"/>
      <c r="H27" s="36">
        <f>J27+K27+AF27</f>
        <v>420205.08900000004</v>
      </c>
      <c r="I27" s="37">
        <v>351724.56300000002</v>
      </c>
      <c r="J27" s="36">
        <v>369709.90300000005</v>
      </c>
      <c r="K27" s="36">
        <f t="shared" si="0"/>
        <v>50495.186000000002</v>
      </c>
      <c r="L27" s="36">
        <v>17985.34</v>
      </c>
      <c r="M27" s="36">
        <v>0</v>
      </c>
      <c r="N27" s="36">
        <v>50495.186000000002</v>
      </c>
      <c r="O27" s="36">
        <v>0</v>
      </c>
      <c r="P27" s="97">
        <v>0</v>
      </c>
      <c r="Q27" s="97">
        <v>0</v>
      </c>
      <c r="R27" s="97">
        <v>0</v>
      </c>
      <c r="S27" s="97">
        <v>0</v>
      </c>
      <c r="T27" s="97">
        <f t="shared" si="2"/>
        <v>0</v>
      </c>
      <c r="U27" s="97">
        <v>0</v>
      </c>
      <c r="V27" s="97">
        <v>0</v>
      </c>
      <c r="W27" s="97">
        <v>0</v>
      </c>
      <c r="X27" s="97">
        <v>0</v>
      </c>
      <c r="Y27" s="97">
        <v>0</v>
      </c>
      <c r="Z27" s="97">
        <v>0</v>
      </c>
      <c r="AA27" s="97">
        <v>0</v>
      </c>
      <c r="AB27" s="97">
        <v>0</v>
      </c>
      <c r="AC27" s="97">
        <v>0</v>
      </c>
      <c r="AD27" s="97">
        <v>0</v>
      </c>
      <c r="AE27" s="97">
        <v>0</v>
      </c>
      <c r="AF27" s="120">
        <f t="shared" si="6"/>
        <v>0</v>
      </c>
    </row>
    <row r="28" spans="1:32">
      <c r="A28" s="22" t="s">
        <v>312</v>
      </c>
      <c r="B28" s="22" t="s">
        <v>314</v>
      </c>
      <c r="C28" s="44"/>
      <c r="D28" s="11" t="s">
        <v>49</v>
      </c>
      <c r="E28" s="33"/>
      <c r="F28" s="34"/>
      <c r="G28" s="35"/>
      <c r="H28" s="36">
        <f>J28+K28+AF28</f>
        <v>206585.587</v>
      </c>
      <c r="I28" s="37">
        <v>206585.587</v>
      </c>
      <c r="J28" s="36">
        <v>206585.587</v>
      </c>
      <c r="K28" s="36">
        <f t="shared" si="0"/>
        <v>0</v>
      </c>
      <c r="L28" s="36">
        <v>0</v>
      </c>
      <c r="M28" s="36">
        <v>0</v>
      </c>
      <c r="N28" s="36">
        <v>0</v>
      </c>
      <c r="O28" s="36">
        <v>0</v>
      </c>
      <c r="P28" s="97">
        <v>0</v>
      </c>
      <c r="Q28" s="97">
        <v>0</v>
      </c>
      <c r="R28" s="97">
        <v>0</v>
      </c>
      <c r="S28" s="97">
        <v>0</v>
      </c>
      <c r="T28" s="97">
        <f t="shared" si="2"/>
        <v>0</v>
      </c>
      <c r="U28" s="97">
        <v>0</v>
      </c>
      <c r="V28" s="97">
        <v>0</v>
      </c>
      <c r="W28" s="97">
        <v>0</v>
      </c>
      <c r="X28" s="97">
        <v>0</v>
      </c>
      <c r="Y28" s="97">
        <v>0</v>
      </c>
      <c r="Z28" s="97">
        <v>0</v>
      </c>
      <c r="AA28" s="97">
        <v>0</v>
      </c>
      <c r="AB28" s="97">
        <v>0</v>
      </c>
      <c r="AC28" s="97">
        <v>0</v>
      </c>
      <c r="AD28" s="97">
        <v>0</v>
      </c>
      <c r="AE28" s="97">
        <v>0</v>
      </c>
      <c r="AF28" s="120">
        <f t="shared" si="6"/>
        <v>0</v>
      </c>
    </row>
    <row r="29" spans="1:32" ht="22.5">
      <c r="A29" s="22" t="s">
        <v>312</v>
      </c>
      <c r="B29" s="22" t="s">
        <v>314</v>
      </c>
      <c r="C29" s="21">
        <v>8</v>
      </c>
      <c r="D29" s="45" t="s">
        <v>50</v>
      </c>
      <c r="E29" s="46" t="s">
        <v>51</v>
      </c>
      <c r="F29" s="28" t="s">
        <v>44</v>
      </c>
      <c r="G29" s="29">
        <f>H30</f>
        <v>32665.574000000001</v>
      </c>
      <c r="H29" s="30">
        <f>H30+H31</f>
        <v>44765.574000000001</v>
      </c>
      <c r="I29" s="30">
        <f>I30+I31</f>
        <v>41450.072</v>
      </c>
      <c r="J29" s="30">
        <f>J30+J31</f>
        <v>43282.184000000001</v>
      </c>
      <c r="K29" s="31">
        <f t="shared" si="0"/>
        <v>1483.3899999999999</v>
      </c>
      <c r="L29" s="30">
        <f t="shared" ref="L29:S29" si="17">L30+L31</f>
        <v>1832.1120000000001</v>
      </c>
      <c r="M29" s="30">
        <f t="shared" si="17"/>
        <v>1483.3899999999999</v>
      </c>
      <c r="N29" s="30">
        <f t="shared" si="17"/>
        <v>0</v>
      </c>
      <c r="O29" s="30">
        <f t="shared" si="17"/>
        <v>0</v>
      </c>
      <c r="P29" s="95">
        <f t="shared" si="17"/>
        <v>0</v>
      </c>
      <c r="Q29" s="95">
        <f t="shared" si="17"/>
        <v>0</v>
      </c>
      <c r="R29" s="95">
        <f t="shared" si="17"/>
        <v>0</v>
      </c>
      <c r="S29" s="95">
        <f t="shared" si="17"/>
        <v>0</v>
      </c>
      <c r="T29" s="95">
        <f t="shared" si="2"/>
        <v>0</v>
      </c>
      <c r="U29" s="95">
        <f>U30+U31</f>
        <v>0</v>
      </c>
      <c r="V29" s="95">
        <f t="shared" ref="V29:AE29" si="18">V30+V31</f>
        <v>0</v>
      </c>
      <c r="W29" s="95">
        <f t="shared" si="18"/>
        <v>0</v>
      </c>
      <c r="X29" s="95">
        <f t="shared" si="18"/>
        <v>0</v>
      </c>
      <c r="Y29" s="95">
        <f t="shared" si="18"/>
        <v>0</v>
      </c>
      <c r="Z29" s="95">
        <f t="shared" si="18"/>
        <v>0</v>
      </c>
      <c r="AA29" s="95">
        <f t="shared" si="18"/>
        <v>0</v>
      </c>
      <c r="AB29" s="95">
        <f t="shared" si="18"/>
        <v>0</v>
      </c>
      <c r="AC29" s="95">
        <f t="shared" si="18"/>
        <v>0</v>
      </c>
      <c r="AD29" s="95">
        <f t="shared" si="18"/>
        <v>0</v>
      </c>
      <c r="AE29" s="95">
        <f t="shared" si="18"/>
        <v>0</v>
      </c>
      <c r="AF29" s="30">
        <f t="shared" si="6"/>
        <v>0</v>
      </c>
    </row>
    <row r="30" spans="1:32">
      <c r="A30" s="22" t="s">
        <v>312</v>
      </c>
      <c r="B30" s="22" t="s">
        <v>314</v>
      </c>
      <c r="C30" s="44"/>
      <c r="D30" s="11" t="s">
        <v>31</v>
      </c>
      <c r="E30" s="34"/>
      <c r="F30" s="34"/>
      <c r="G30" s="35"/>
      <c r="H30" s="36">
        <f>J30+K30+AF30</f>
        <v>32665.574000000001</v>
      </c>
      <c r="I30" s="36">
        <v>29350.072</v>
      </c>
      <c r="J30" s="36">
        <v>31182.184000000001</v>
      </c>
      <c r="K30" s="36">
        <f t="shared" si="0"/>
        <v>1483.3899999999999</v>
      </c>
      <c r="L30" s="36">
        <v>1832.1120000000001</v>
      </c>
      <c r="M30" s="36">
        <v>1483.3899999999999</v>
      </c>
      <c r="N30" s="36">
        <v>0</v>
      </c>
      <c r="O30" s="36">
        <v>0</v>
      </c>
      <c r="P30" s="97">
        <v>0</v>
      </c>
      <c r="Q30" s="97">
        <v>0</v>
      </c>
      <c r="R30" s="97">
        <v>0</v>
      </c>
      <c r="S30" s="97">
        <v>0</v>
      </c>
      <c r="T30" s="97">
        <f t="shared" si="2"/>
        <v>0</v>
      </c>
      <c r="U30" s="97">
        <v>0</v>
      </c>
      <c r="V30" s="97">
        <v>0</v>
      </c>
      <c r="W30" s="97">
        <v>0</v>
      </c>
      <c r="X30" s="97">
        <v>0</v>
      </c>
      <c r="Y30" s="97">
        <v>0</v>
      </c>
      <c r="Z30" s="97">
        <v>0</v>
      </c>
      <c r="AA30" s="97">
        <v>0</v>
      </c>
      <c r="AB30" s="97">
        <v>0</v>
      </c>
      <c r="AC30" s="97">
        <v>0</v>
      </c>
      <c r="AD30" s="97">
        <v>0</v>
      </c>
      <c r="AE30" s="97">
        <v>0</v>
      </c>
      <c r="AF30" s="120">
        <f t="shared" si="6"/>
        <v>0</v>
      </c>
    </row>
    <row r="31" spans="1:32">
      <c r="A31" s="22" t="s">
        <v>312</v>
      </c>
      <c r="B31" s="22" t="s">
        <v>314</v>
      </c>
      <c r="C31" s="44"/>
      <c r="D31" s="11" t="s">
        <v>52</v>
      </c>
      <c r="E31" s="33"/>
      <c r="F31" s="34"/>
      <c r="G31" s="35"/>
      <c r="H31" s="36">
        <f>J31+K31+AF31</f>
        <v>12100</v>
      </c>
      <c r="I31" s="37">
        <v>12100</v>
      </c>
      <c r="J31" s="36">
        <v>12100</v>
      </c>
      <c r="K31" s="36">
        <f t="shared" si="0"/>
        <v>0</v>
      </c>
      <c r="L31" s="36">
        <v>0</v>
      </c>
      <c r="M31" s="36">
        <v>0</v>
      </c>
      <c r="N31" s="36">
        <v>0</v>
      </c>
      <c r="O31" s="36">
        <v>0</v>
      </c>
      <c r="P31" s="97">
        <v>0</v>
      </c>
      <c r="Q31" s="97">
        <v>0</v>
      </c>
      <c r="R31" s="97">
        <v>0</v>
      </c>
      <c r="S31" s="97">
        <v>0</v>
      </c>
      <c r="T31" s="97">
        <f t="shared" si="2"/>
        <v>0</v>
      </c>
      <c r="U31" s="97">
        <v>0</v>
      </c>
      <c r="V31" s="97">
        <v>0</v>
      </c>
      <c r="W31" s="97">
        <v>0</v>
      </c>
      <c r="X31" s="97">
        <v>0</v>
      </c>
      <c r="Y31" s="97">
        <v>0</v>
      </c>
      <c r="Z31" s="97">
        <v>0</v>
      </c>
      <c r="AA31" s="97">
        <v>0</v>
      </c>
      <c r="AB31" s="97">
        <v>0</v>
      </c>
      <c r="AC31" s="97">
        <v>0</v>
      </c>
      <c r="AD31" s="97">
        <v>0</v>
      </c>
      <c r="AE31" s="97">
        <v>0</v>
      </c>
      <c r="AF31" s="120">
        <f t="shared" si="6"/>
        <v>0</v>
      </c>
    </row>
    <row r="32" spans="1:32" ht="22.5">
      <c r="A32" s="22" t="s">
        <v>313</v>
      </c>
      <c r="B32" s="22" t="s">
        <v>314</v>
      </c>
      <c r="C32" s="21">
        <v>9</v>
      </c>
      <c r="D32" s="41" t="s">
        <v>53</v>
      </c>
      <c r="E32" s="46" t="s">
        <v>51</v>
      </c>
      <c r="F32" s="28" t="s">
        <v>67</v>
      </c>
      <c r="G32" s="29">
        <f>H33</f>
        <v>49824.164000000004</v>
      </c>
      <c r="H32" s="30">
        <f>H33+H34</f>
        <v>102409.77</v>
      </c>
      <c r="I32" s="30">
        <f>I33+I34</f>
        <v>3384.7449999999999</v>
      </c>
      <c r="J32" s="30">
        <f>J33+J34</f>
        <v>3386.152</v>
      </c>
      <c r="K32" s="31">
        <f t="shared" si="0"/>
        <v>99023.618000000017</v>
      </c>
      <c r="L32" s="30">
        <f t="shared" ref="L32:S32" si="19">L33+L34</f>
        <v>1.407</v>
      </c>
      <c r="M32" s="30">
        <f t="shared" si="19"/>
        <v>196.642</v>
      </c>
      <c r="N32" s="30">
        <f t="shared" si="19"/>
        <v>361.30099999999999</v>
      </c>
      <c r="O32" s="30">
        <f t="shared" si="19"/>
        <v>3896.3130000000001</v>
      </c>
      <c r="P32" s="95">
        <f t="shared" si="19"/>
        <v>30229.599000000002</v>
      </c>
      <c r="Q32" s="95">
        <f t="shared" si="19"/>
        <v>64339.763000000006</v>
      </c>
      <c r="R32" s="95">
        <f t="shared" si="19"/>
        <v>0</v>
      </c>
      <c r="S32" s="95">
        <f t="shared" si="19"/>
        <v>0</v>
      </c>
      <c r="T32" s="95">
        <f t="shared" si="2"/>
        <v>0</v>
      </c>
      <c r="U32" s="95">
        <f>U33+U34</f>
        <v>0</v>
      </c>
      <c r="V32" s="95">
        <f t="shared" ref="V32:AE32" si="20">V33+V34</f>
        <v>0</v>
      </c>
      <c r="W32" s="95">
        <f t="shared" si="20"/>
        <v>0</v>
      </c>
      <c r="X32" s="95">
        <f t="shared" si="20"/>
        <v>0</v>
      </c>
      <c r="Y32" s="95">
        <f t="shared" si="20"/>
        <v>0</v>
      </c>
      <c r="Z32" s="95">
        <f t="shared" si="20"/>
        <v>0</v>
      </c>
      <c r="AA32" s="95">
        <f t="shared" si="20"/>
        <v>0</v>
      </c>
      <c r="AB32" s="95">
        <f t="shared" si="20"/>
        <v>0</v>
      </c>
      <c r="AC32" s="95">
        <f t="shared" si="20"/>
        <v>0</v>
      </c>
      <c r="AD32" s="95">
        <f t="shared" si="20"/>
        <v>0</v>
      </c>
      <c r="AE32" s="95">
        <f t="shared" si="20"/>
        <v>0</v>
      </c>
      <c r="AF32" s="30">
        <f t="shared" si="6"/>
        <v>0</v>
      </c>
    </row>
    <row r="33" spans="1:32">
      <c r="A33" s="22" t="s">
        <v>313</v>
      </c>
      <c r="B33" s="22" t="s">
        <v>314</v>
      </c>
      <c r="C33" s="44"/>
      <c r="D33" s="11" t="s">
        <v>31</v>
      </c>
      <c r="E33" s="34"/>
      <c r="F33" s="34"/>
      <c r="G33" s="35"/>
      <c r="H33" s="36">
        <f>J33+K33+AF33</f>
        <v>49824.164000000004</v>
      </c>
      <c r="I33" s="36">
        <v>3384.7449999999999</v>
      </c>
      <c r="J33" s="36">
        <v>3386.152</v>
      </c>
      <c r="K33" s="36">
        <f t="shared" si="0"/>
        <v>46438.012000000002</v>
      </c>
      <c r="L33" s="36">
        <v>1.407</v>
      </c>
      <c r="M33" s="36">
        <v>196.642</v>
      </c>
      <c r="N33" s="36">
        <v>140.30099999999999</v>
      </c>
      <c r="O33" s="38">
        <v>1576.69</v>
      </c>
      <c r="P33" s="96">
        <v>10509.867000000002</v>
      </c>
      <c r="Q33" s="96">
        <v>34014.512000000002</v>
      </c>
      <c r="R33" s="97">
        <v>0</v>
      </c>
      <c r="S33" s="97">
        <v>0</v>
      </c>
      <c r="T33" s="97">
        <f t="shared" si="2"/>
        <v>0</v>
      </c>
      <c r="U33" s="97">
        <v>0</v>
      </c>
      <c r="V33" s="97">
        <v>0</v>
      </c>
      <c r="W33" s="97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97">
        <v>0</v>
      </c>
      <c r="AD33" s="97">
        <v>0</v>
      </c>
      <c r="AE33" s="97">
        <v>0</v>
      </c>
      <c r="AF33" s="120">
        <f t="shared" si="6"/>
        <v>0</v>
      </c>
    </row>
    <row r="34" spans="1:32">
      <c r="A34" s="22" t="s">
        <v>313</v>
      </c>
      <c r="B34" s="22" t="s">
        <v>314</v>
      </c>
      <c r="C34" s="44"/>
      <c r="D34" s="42" t="s">
        <v>41</v>
      </c>
      <c r="E34" s="34"/>
      <c r="F34" s="34"/>
      <c r="G34" s="35"/>
      <c r="H34" s="36">
        <f>J34+K34+AF34</f>
        <v>52585.606</v>
      </c>
      <c r="I34" s="36">
        <v>0</v>
      </c>
      <c r="J34" s="36">
        <v>0</v>
      </c>
      <c r="K34" s="36">
        <f t="shared" si="0"/>
        <v>52585.606</v>
      </c>
      <c r="L34" s="36">
        <v>0</v>
      </c>
      <c r="M34" s="36">
        <v>0</v>
      </c>
      <c r="N34" s="36">
        <v>221</v>
      </c>
      <c r="O34" s="36">
        <v>2319.623</v>
      </c>
      <c r="P34" s="97">
        <v>19719.732</v>
      </c>
      <c r="Q34" s="97">
        <v>30325.251</v>
      </c>
      <c r="R34" s="97">
        <v>0</v>
      </c>
      <c r="S34" s="97">
        <v>0</v>
      </c>
      <c r="T34" s="97">
        <f t="shared" si="2"/>
        <v>0</v>
      </c>
      <c r="U34" s="97">
        <v>0</v>
      </c>
      <c r="V34" s="97">
        <v>0</v>
      </c>
      <c r="W34" s="97">
        <v>0</v>
      </c>
      <c r="X34" s="97">
        <v>0</v>
      </c>
      <c r="Y34" s="97">
        <v>0</v>
      </c>
      <c r="Z34" s="97">
        <v>0</v>
      </c>
      <c r="AA34" s="97">
        <v>0</v>
      </c>
      <c r="AB34" s="97">
        <v>0</v>
      </c>
      <c r="AC34" s="97">
        <v>0</v>
      </c>
      <c r="AD34" s="97">
        <v>0</v>
      </c>
      <c r="AE34" s="97">
        <v>0</v>
      </c>
      <c r="AF34" s="120">
        <f t="shared" si="6"/>
        <v>0</v>
      </c>
    </row>
    <row r="35" spans="1:32" ht="22.5">
      <c r="A35" s="22" t="s">
        <v>313</v>
      </c>
      <c r="B35" s="22" t="s">
        <v>314</v>
      </c>
      <c r="C35" s="21">
        <v>10</v>
      </c>
      <c r="D35" s="41" t="s">
        <v>54</v>
      </c>
      <c r="E35" s="46" t="s">
        <v>51</v>
      </c>
      <c r="F35" s="28" t="s">
        <v>55</v>
      </c>
      <c r="G35" s="29">
        <f>H36</f>
        <v>15979.791999999999</v>
      </c>
      <c r="H35" s="30">
        <f>H36+H37</f>
        <v>16984.792999999998</v>
      </c>
      <c r="I35" s="30">
        <f>I36+I37</f>
        <v>9228.3989999999994</v>
      </c>
      <c r="J35" s="30">
        <f>J36+J37</f>
        <v>10852.898999999999</v>
      </c>
      <c r="K35" s="31">
        <f t="shared" si="0"/>
        <v>6131.8940000000002</v>
      </c>
      <c r="L35" s="30">
        <f t="shared" ref="L35:S35" si="21">L36+L37</f>
        <v>1624.5</v>
      </c>
      <c r="M35" s="30">
        <f t="shared" si="21"/>
        <v>1368.3779999999999</v>
      </c>
      <c r="N35" s="30">
        <f t="shared" si="21"/>
        <v>700.73400000000004</v>
      </c>
      <c r="O35" s="30">
        <f t="shared" si="21"/>
        <v>700.73399999999992</v>
      </c>
      <c r="P35" s="95">
        <f t="shared" si="21"/>
        <v>3362.0479999999998</v>
      </c>
      <c r="Q35" s="95">
        <f t="shared" si="21"/>
        <v>0</v>
      </c>
      <c r="R35" s="95">
        <f t="shared" si="21"/>
        <v>0</v>
      </c>
      <c r="S35" s="95">
        <f t="shared" si="21"/>
        <v>0</v>
      </c>
      <c r="T35" s="95">
        <f t="shared" si="2"/>
        <v>0</v>
      </c>
      <c r="U35" s="95">
        <f>U36+U37</f>
        <v>0</v>
      </c>
      <c r="V35" s="95">
        <f t="shared" ref="V35:AE35" si="22">V36+V37</f>
        <v>0</v>
      </c>
      <c r="W35" s="95">
        <f t="shared" si="22"/>
        <v>0</v>
      </c>
      <c r="X35" s="95">
        <f t="shared" si="22"/>
        <v>0</v>
      </c>
      <c r="Y35" s="95">
        <f t="shared" si="22"/>
        <v>0</v>
      </c>
      <c r="Z35" s="95">
        <f t="shared" si="22"/>
        <v>0</v>
      </c>
      <c r="AA35" s="95">
        <f t="shared" si="22"/>
        <v>0</v>
      </c>
      <c r="AB35" s="95">
        <f t="shared" si="22"/>
        <v>0</v>
      </c>
      <c r="AC35" s="95">
        <f t="shared" si="22"/>
        <v>0</v>
      </c>
      <c r="AD35" s="95">
        <f t="shared" si="22"/>
        <v>0</v>
      </c>
      <c r="AE35" s="95">
        <f t="shared" si="22"/>
        <v>0</v>
      </c>
      <c r="AF35" s="30">
        <f t="shared" si="6"/>
        <v>0</v>
      </c>
    </row>
    <row r="36" spans="1:32">
      <c r="A36" s="22" t="s">
        <v>313</v>
      </c>
      <c r="B36" s="22" t="s">
        <v>314</v>
      </c>
      <c r="C36" s="44"/>
      <c r="D36" s="11" t="s">
        <v>31</v>
      </c>
      <c r="E36" s="33"/>
      <c r="F36" s="34"/>
      <c r="G36" s="35"/>
      <c r="H36" s="36">
        <f>J36+K36+AF36</f>
        <v>15979.791999999999</v>
      </c>
      <c r="I36" s="37">
        <v>8223.3979999999992</v>
      </c>
      <c r="J36" s="36">
        <v>9847.8979999999992</v>
      </c>
      <c r="K36" s="36">
        <f t="shared" si="0"/>
        <v>6131.8940000000002</v>
      </c>
      <c r="L36" s="36">
        <v>1624.5</v>
      </c>
      <c r="M36" s="36">
        <v>1368.3779999999999</v>
      </c>
      <c r="N36" s="36">
        <v>700.73400000000004</v>
      </c>
      <c r="O36" s="38">
        <f>1100.734-400</f>
        <v>700.73399999999992</v>
      </c>
      <c r="P36" s="97">
        <v>3362.0479999999998</v>
      </c>
      <c r="Q36" s="97">
        <v>0</v>
      </c>
      <c r="R36" s="97">
        <v>0</v>
      </c>
      <c r="S36" s="97">
        <v>0</v>
      </c>
      <c r="T36" s="97">
        <f t="shared" si="2"/>
        <v>0</v>
      </c>
      <c r="U36" s="97">
        <v>0</v>
      </c>
      <c r="V36" s="97">
        <v>0</v>
      </c>
      <c r="W36" s="97">
        <v>0</v>
      </c>
      <c r="X36" s="97">
        <v>0</v>
      </c>
      <c r="Y36" s="97">
        <v>0</v>
      </c>
      <c r="Z36" s="97">
        <v>0</v>
      </c>
      <c r="AA36" s="97">
        <v>0</v>
      </c>
      <c r="AB36" s="97">
        <v>0</v>
      </c>
      <c r="AC36" s="97">
        <v>0</v>
      </c>
      <c r="AD36" s="97">
        <v>0</v>
      </c>
      <c r="AE36" s="97">
        <v>0</v>
      </c>
      <c r="AF36" s="120">
        <f t="shared" si="6"/>
        <v>0</v>
      </c>
    </row>
    <row r="37" spans="1:32">
      <c r="A37" s="22" t="s">
        <v>313</v>
      </c>
      <c r="B37" s="22" t="s">
        <v>314</v>
      </c>
      <c r="C37" s="44"/>
      <c r="D37" s="11" t="s">
        <v>32</v>
      </c>
      <c r="E37" s="33"/>
      <c r="F37" s="34"/>
      <c r="G37" s="35"/>
      <c r="H37" s="36">
        <f>J37+K37+AF37</f>
        <v>1005.001</v>
      </c>
      <c r="I37" s="37">
        <v>1005.001</v>
      </c>
      <c r="J37" s="36">
        <v>1005.001</v>
      </c>
      <c r="K37" s="36">
        <f t="shared" si="0"/>
        <v>0</v>
      </c>
      <c r="L37" s="36">
        <v>0</v>
      </c>
      <c r="M37" s="36">
        <v>0</v>
      </c>
      <c r="N37" s="36">
        <v>0</v>
      </c>
      <c r="O37" s="36">
        <v>0</v>
      </c>
      <c r="P37" s="97">
        <v>0</v>
      </c>
      <c r="Q37" s="97">
        <v>0</v>
      </c>
      <c r="R37" s="97"/>
      <c r="S37" s="97"/>
      <c r="T37" s="97">
        <f t="shared" si="2"/>
        <v>0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120">
        <f t="shared" si="6"/>
        <v>0</v>
      </c>
    </row>
    <row r="38" spans="1:32" ht="22.5">
      <c r="A38" s="22" t="s">
        <v>312</v>
      </c>
      <c r="B38" s="22" t="s">
        <v>314</v>
      </c>
      <c r="C38" s="21">
        <v>11</v>
      </c>
      <c r="D38" s="45" t="s">
        <v>56</v>
      </c>
      <c r="E38" s="27" t="s">
        <v>57</v>
      </c>
      <c r="F38" s="28" t="s">
        <v>58</v>
      </c>
      <c r="G38" s="29">
        <f>H39</f>
        <v>15166.766</v>
      </c>
      <c r="H38" s="30">
        <f>H39+H40</f>
        <v>82394.820000000007</v>
      </c>
      <c r="I38" s="30">
        <f>I39+I40</f>
        <v>2032.779</v>
      </c>
      <c r="J38" s="30">
        <f>J39+J40</f>
        <v>29572.107</v>
      </c>
      <c r="K38" s="31">
        <f t="shared" si="0"/>
        <v>52822.713000000003</v>
      </c>
      <c r="L38" s="30">
        <f t="shared" ref="L38:S38" si="23">L39+L40</f>
        <v>27539.328000000001</v>
      </c>
      <c r="M38" s="30">
        <f t="shared" si="23"/>
        <v>52822.713000000003</v>
      </c>
      <c r="N38" s="30">
        <f t="shared" si="23"/>
        <v>0</v>
      </c>
      <c r="O38" s="30">
        <f t="shared" si="23"/>
        <v>0</v>
      </c>
      <c r="P38" s="95">
        <f t="shared" si="23"/>
        <v>0</v>
      </c>
      <c r="Q38" s="95">
        <f t="shared" si="23"/>
        <v>0</v>
      </c>
      <c r="R38" s="95">
        <f t="shared" si="23"/>
        <v>0</v>
      </c>
      <c r="S38" s="95">
        <f t="shared" si="23"/>
        <v>0</v>
      </c>
      <c r="T38" s="95">
        <f t="shared" si="2"/>
        <v>0</v>
      </c>
      <c r="U38" s="95">
        <f>U39+U40</f>
        <v>0</v>
      </c>
      <c r="V38" s="95">
        <f t="shared" ref="V38:AE38" si="24">V39+V40</f>
        <v>0</v>
      </c>
      <c r="W38" s="95">
        <f t="shared" si="24"/>
        <v>0</v>
      </c>
      <c r="X38" s="95">
        <f t="shared" si="24"/>
        <v>0</v>
      </c>
      <c r="Y38" s="95">
        <f t="shared" si="24"/>
        <v>0</v>
      </c>
      <c r="Z38" s="95">
        <f t="shared" si="24"/>
        <v>0</v>
      </c>
      <c r="AA38" s="95">
        <f t="shared" si="24"/>
        <v>0</v>
      </c>
      <c r="AB38" s="95">
        <f t="shared" si="24"/>
        <v>0</v>
      </c>
      <c r="AC38" s="95">
        <f t="shared" si="24"/>
        <v>0</v>
      </c>
      <c r="AD38" s="95">
        <f t="shared" si="24"/>
        <v>0</v>
      </c>
      <c r="AE38" s="95">
        <f t="shared" si="24"/>
        <v>0</v>
      </c>
      <c r="AF38" s="30">
        <f t="shared" si="6"/>
        <v>0</v>
      </c>
    </row>
    <row r="39" spans="1:32">
      <c r="A39" s="22" t="s">
        <v>312</v>
      </c>
      <c r="B39" s="22" t="s">
        <v>314</v>
      </c>
      <c r="C39" s="44"/>
      <c r="D39" s="11" t="s">
        <v>31</v>
      </c>
      <c r="E39" s="34"/>
      <c r="F39" s="34"/>
      <c r="G39" s="35"/>
      <c r="H39" s="36">
        <f>J39+K39+AF39</f>
        <v>15166.766</v>
      </c>
      <c r="I39" s="36">
        <v>1339.3050000000001</v>
      </c>
      <c r="J39" s="36">
        <v>6172.9720000000007</v>
      </c>
      <c r="K39" s="36">
        <f t="shared" ref="K39:K70" si="25">SUM(M39:Q39)</f>
        <v>8993.7939999999999</v>
      </c>
      <c r="L39" s="47">
        <v>4833.6670000000004</v>
      </c>
      <c r="M39" s="36">
        <v>8993.7939999999999</v>
      </c>
      <c r="N39" s="36">
        <v>0</v>
      </c>
      <c r="O39" s="36">
        <v>0</v>
      </c>
      <c r="P39" s="97">
        <v>0</v>
      </c>
      <c r="Q39" s="97">
        <v>0</v>
      </c>
      <c r="R39" s="97">
        <v>0</v>
      </c>
      <c r="S39" s="97">
        <v>0</v>
      </c>
      <c r="T39" s="97">
        <f t="shared" si="2"/>
        <v>0</v>
      </c>
      <c r="U39" s="97">
        <v>0</v>
      </c>
      <c r="V39" s="97">
        <v>0</v>
      </c>
      <c r="W39" s="97">
        <v>0</v>
      </c>
      <c r="X39" s="97">
        <v>0</v>
      </c>
      <c r="Y39" s="97">
        <v>0</v>
      </c>
      <c r="Z39" s="97">
        <v>0</v>
      </c>
      <c r="AA39" s="97">
        <v>0</v>
      </c>
      <c r="AB39" s="97">
        <v>0</v>
      </c>
      <c r="AC39" s="97">
        <v>0</v>
      </c>
      <c r="AD39" s="97">
        <v>0</v>
      </c>
      <c r="AE39" s="97">
        <v>0</v>
      </c>
      <c r="AF39" s="120">
        <f t="shared" si="6"/>
        <v>0</v>
      </c>
    </row>
    <row r="40" spans="1:32">
      <c r="A40" s="22" t="s">
        <v>312</v>
      </c>
      <c r="B40" s="22" t="s">
        <v>314</v>
      </c>
      <c r="C40" s="44"/>
      <c r="D40" s="42" t="s">
        <v>41</v>
      </c>
      <c r="E40" s="34"/>
      <c r="F40" s="34"/>
      <c r="G40" s="35"/>
      <c r="H40" s="36">
        <f>J40+K40+AF40</f>
        <v>67228.054000000004</v>
      </c>
      <c r="I40" s="36">
        <v>693.47400000000005</v>
      </c>
      <c r="J40" s="36">
        <v>23399.134999999998</v>
      </c>
      <c r="K40" s="36">
        <f t="shared" si="25"/>
        <v>43828.919000000002</v>
      </c>
      <c r="L40" s="47">
        <v>22705.661</v>
      </c>
      <c r="M40" s="36">
        <v>43828.919000000002</v>
      </c>
      <c r="N40" s="36">
        <v>0</v>
      </c>
      <c r="O40" s="36">
        <v>0</v>
      </c>
      <c r="P40" s="97">
        <v>0</v>
      </c>
      <c r="Q40" s="97">
        <v>0</v>
      </c>
      <c r="R40" s="97">
        <v>0</v>
      </c>
      <c r="S40" s="97">
        <v>0</v>
      </c>
      <c r="T40" s="97">
        <f t="shared" si="2"/>
        <v>0</v>
      </c>
      <c r="U40" s="97">
        <v>0</v>
      </c>
      <c r="V40" s="97">
        <v>0</v>
      </c>
      <c r="W40" s="97">
        <v>0</v>
      </c>
      <c r="X40" s="97">
        <v>0</v>
      </c>
      <c r="Y40" s="97">
        <v>0</v>
      </c>
      <c r="Z40" s="97">
        <v>0</v>
      </c>
      <c r="AA40" s="97">
        <v>0</v>
      </c>
      <c r="AB40" s="97">
        <v>0</v>
      </c>
      <c r="AC40" s="97">
        <v>0</v>
      </c>
      <c r="AD40" s="97">
        <v>0</v>
      </c>
      <c r="AE40" s="97">
        <v>0</v>
      </c>
      <c r="AF40" s="120">
        <f t="shared" si="6"/>
        <v>0</v>
      </c>
    </row>
    <row r="41" spans="1:32" ht="45">
      <c r="A41" s="22" t="s">
        <v>313</v>
      </c>
      <c r="B41" s="48" t="s">
        <v>314</v>
      </c>
      <c r="C41" s="21">
        <v>12</v>
      </c>
      <c r="D41" s="26" t="s">
        <v>59</v>
      </c>
      <c r="E41" s="27" t="s">
        <v>427</v>
      </c>
      <c r="F41" s="28" t="s">
        <v>408</v>
      </c>
      <c r="G41" s="29">
        <f>H42</f>
        <v>17071.483</v>
      </c>
      <c r="H41" s="30">
        <f>H42+H43</f>
        <v>17141.936000000002</v>
      </c>
      <c r="I41" s="30">
        <f>I42+I43</f>
        <v>0</v>
      </c>
      <c r="J41" s="30">
        <f>J42+J43</f>
        <v>0</v>
      </c>
      <c r="K41" s="31">
        <f t="shared" si="25"/>
        <v>3847.799</v>
      </c>
      <c r="L41" s="30">
        <f t="shared" ref="L41:S41" si="26">L42+L43</f>
        <v>0</v>
      </c>
      <c r="M41" s="30">
        <f t="shared" si="26"/>
        <v>0</v>
      </c>
      <c r="N41" s="30">
        <f t="shared" si="26"/>
        <v>160</v>
      </c>
      <c r="O41" s="30">
        <f t="shared" si="26"/>
        <v>164.95</v>
      </c>
      <c r="P41" s="95">
        <f t="shared" si="26"/>
        <v>280.28699999999992</v>
      </c>
      <c r="Q41" s="95">
        <f t="shared" si="26"/>
        <v>3242.5619999999999</v>
      </c>
      <c r="R41" s="95">
        <f t="shared" si="26"/>
        <v>4589.8</v>
      </c>
      <c r="S41" s="95">
        <f t="shared" si="26"/>
        <v>8704.3369999999995</v>
      </c>
      <c r="T41" s="95">
        <f t="shared" si="2"/>
        <v>0</v>
      </c>
      <c r="U41" s="95">
        <f>U42+U43</f>
        <v>0</v>
      </c>
      <c r="V41" s="95">
        <f t="shared" ref="V41:AE41" si="27">V42+V43</f>
        <v>0</v>
      </c>
      <c r="W41" s="95">
        <f t="shared" si="27"/>
        <v>0</v>
      </c>
      <c r="X41" s="95">
        <f t="shared" si="27"/>
        <v>0</v>
      </c>
      <c r="Y41" s="95">
        <f t="shared" si="27"/>
        <v>0</v>
      </c>
      <c r="Z41" s="95">
        <f t="shared" si="27"/>
        <v>0</v>
      </c>
      <c r="AA41" s="95">
        <f t="shared" si="27"/>
        <v>0</v>
      </c>
      <c r="AB41" s="95">
        <f t="shared" si="27"/>
        <v>0</v>
      </c>
      <c r="AC41" s="95">
        <f t="shared" si="27"/>
        <v>0</v>
      </c>
      <c r="AD41" s="95">
        <f t="shared" si="27"/>
        <v>0</v>
      </c>
      <c r="AE41" s="95">
        <f t="shared" si="27"/>
        <v>0</v>
      </c>
      <c r="AF41" s="30">
        <f t="shared" si="6"/>
        <v>13294.136999999999</v>
      </c>
    </row>
    <row r="42" spans="1:32">
      <c r="A42" s="22" t="s">
        <v>313</v>
      </c>
      <c r="B42" s="48" t="s">
        <v>314</v>
      </c>
      <c r="C42" s="32"/>
      <c r="D42" s="11" t="s">
        <v>31</v>
      </c>
      <c r="E42" s="36"/>
      <c r="F42" s="36"/>
      <c r="G42" s="36"/>
      <c r="H42" s="36">
        <f>J42+K42+AF42</f>
        <v>17071.483</v>
      </c>
      <c r="I42" s="36">
        <v>0</v>
      </c>
      <c r="J42" s="36">
        <v>0</v>
      </c>
      <c r="K42" s="36">
        <f t="shared" si="25"/>
        <v>3777.3459999999995</v>
      </c>
      <c r="L42" s="12">
        <v>0</v>
      </c>
      <c r="M42" s="12">
        <v>0</v>
      </c>
      <c r="N42" s="13">
        <v>160</v>
      </c>
      <c r="O42" s="13">
        <f>130.73-36.9+0.667</f>
        <v>94.496999999999986</v>
      </c>
      <c r="P42" s="100">
        <v>280.28699999999992</v>
      </c>
      <c r="Q42" s="104">
        <v>3242.5619999999999</v>
      </c>
      <c r="R42" s="101">
        <v>4589.8</v>
      </c>
      <c r="S42" s="101">
        <v>8704.3369999999995</v>
      </c>
      <c r="T42" s="97">
        <f t="shared" si="2"/>
        <v>0</v>
      </c>
      <c r="U42" s="101">
        <v>0</v>
      </c>
      <c r="V42" s="101">
        <v>0</v>
      </c>
      <c r="W42" s="101">
        <v>0</v>
      </c>
      <c r="X42" s="101">
        <v>0</v>
      </c>
      <c r="Y42" s="101">
        <v>0</v>
      </c>
      <c r="Z42" s="101">
        <v>0</v>
      </c>
      <c r="AA42" s="101">
        <v>0</v>
      </c>
      <c r="AB42" s="101">
        <v>0</v>
      </c>
      <c r="AC42" s="101">
        <v>0</v>
      </c>
      <c r="AD42" s="101">
        <v>0</v>
      </c>
      <c r="AE42" s="101">
        <v>0</v>
      </c>
      <c r="AF42" s="120">
        <f t="shared" si="6"/>
        <v>13294.136999999999</v>
      </c>
    </row>
    <row r="43" spans="1:32">
      <c r="A43" s="22" t="s">
        <v>313</v>
      </c>
      <c r="B43" s="48" t="s">
        <v>314</v>
      </c>
      <c r="C43" s="32"/>
      <c r="D43" s="42" t="s">
        <v>41</v>
      </c>
      <c r="E43" s="36"/>
      <c r="F43" s="36"/>
      <c r="G43" s="36"/>
      <c r="H43" s="36">
        <f>J43+K43+AF43</f>
        <v>70.453000000000003</v>
      </c>
      <c r="I43" s="36">
        <v>0</v>
      </c>
      <c r="J43" s="36">
        <v>0</v>
      </c>
      <c r="K43" s="36">
        <f t="shared" si="25"/>
        <v>70.453000000000003</v>
      </c>
      <c r="L43" s="12">
        <v>0</v>
      </c>
      <c r="M43" s="12">
        <v>0</v>
      </c>
      <c r="N43" s="49">
        <v>0</v>
      </c>
      <c r="O43" s="13">
        <v>70.453000000000003</v>
      </c>
      <c r="P43" s="100">
        <v>0</v>
      </c>
      <c r="Q43" s="100">
        <v>0</v>
      </c>
      <c r="R43" s="101">
        <v>0</v>
      </c>
      <c r="S43" s="101">
        <v>0</v>
      </c>
      <c r="T43" s="97">
        <f t="shared" si="2"/>
        <v>0</v>
      </c>
      <c r="U43" s="101">
        <v>0</v>
      </c>
      <c r="V43" s="101">
        <v>0</v>
      </c>
      <c r="W43" s="101">
        <v>0</v>
      </c>
      <c r="X43" s="101">
        <v>0</v>
      </c>
      <c r="Y43" s="101">
        <v>0</v>
      </c>
      <c r="Z43" s="101">
        <v>0</v>
      </c>
      <c r="AA43" s="101">
        <v>0</v>
      </c>
      <c r="AB43" s="101">
        <v>0</v>
      </c>
      <c r="AC43" s="101">
        <v>0</v>
      </c>
      <c r="AD43" s="101">
        <v>0</v>
      </c>
      <c r="AE43" s="101">
        <v>0</v>
      </c>
      <c r="AF43" s="120">
        <f t="shared" si="6"/>
        <v>0</v>
      </c>
    </row>
    <row r="44" spans="1:32" ht="22.5">
      <c r="A44" s="22" t="s">
        <v>311</v>
      </c>
      <c r="C44" s="21">
        <v>13</v>
      </c>
      <c r="D44" s="41" t="s">
        <v>61</v>
      </c>
      <c r="E44" s="27" t="s">
        <v>62</v>
      </c>
      <c r="F44" s="28" t="s">
        <v>63</v>
      </c>
      <c r="G44" s="29">
        <f>H45</f>
        <v>35331.014999999999</v>
      </c>
      <c r="H44" s="30">
        <f>H45+H46</f>
        <v>36331.014999999999</v>
      </c>
      <c r="I44" s="30">
        <f>I45+I46</f>
        <v>7549.6989999999996</v>
      </c>
      <c r="J44" s="30">
        <f>J45+J46</f>
        <v>10649.699000000001</v>
      </c>
      <c r="K44" s="31">
        <f t="shared" si="25"/>
        <v>25681.316000000003</v>
      </c>
      <c r="L44" s="30">
        <f t="shared" ref="L44:S44" si="28">L45+L46</f>
        <v>3100</v>
      </c>
      <c r="M44" s="30">
        <f t="shared" si="28"/>
        <v>22010.631000000001</v>
      </c>
      <c r="N44" s="30">
        <f t="shared" si="28"/>
        <v>3670.6849999999999</v>
      </c>
      <c r="O44" s="30">
        <f t="shared" si="28"/>
        <v>0</v>
      </c>
      <c r="P44" s="95">
        <f t="shared" si="28"/>
        <v>0</v>
      </c>
      <c r="Q44" s="95">
        <f t="shared" si="28"/>
        <v>0</v>
      </c>
      <c r="R44" s="95">
        <f t="shared" si="28"/>
        <v>0</v>
      </c>
      <c r="S44" s="95">
        <f t="shared" si="28"/>
        <v>0</v>
      </c>
      <c r="T44" s="95">
        <f t="shared" si="2"/>
        <v>0</v>
      </c>
      <c r="U44" s="95">
        <f>U45+U46</f>
        <v>0</v>
      </c>
      <c r="V44" s="95">
        <f t="shared" ref="V44:AE44" si="29">V45+V46</f>
        <v>0</v>
      </c>
      <c r="W44" s="95">
        <f t="shared" si="29"/>
        <v>0</v>
      </c>
      <c r="X44" s="95">
        <f t="shared" si="29"/>
        <v>0</v>
      </c>
      <c r="Y44" s="95">
        <f t="shared" si="29"/>
        <v>0</v>
      </c>
      <c r="Z44" s="95">
        <f t="shared" si="29"/>
        <v>0</v>
      </c>
      <c r="AA44" s="95">
        <f t="shared" si="29"/>
        <v>0</v>
      </c>
      <c r="AB44" s="95">
        <f t="shared" si="29"/>
        <v>0</v>
      </c>
      <c r="AC44" s="95">
        <f t="shared" si="29"/>
        <v>0</v>
      </c>
      <c r="AD44" s="95">
        <f t="shared" si="29"/>
        <v>0</v>
      </c>
      <c r="AE44" s="95">
        <f t="shared" si="29"/>
        <v>0</v>
      </c>
      <c r="AF44" s="30">
        <f t="shared" si="6"/>
        <v>0</v>
      </c>
    </row>
    <row r="45" spans="1:32">
      <c r="A45" s="22" t="s">
        <v>311</v>
      </c>
      <c r="C45" s="44"/>
      <c r="D45" s="11" t="s">
        <v>31</v>
      </c>
      <c r="E45" s="33"/>
      <c r="F45" s="34"/>
      <c r="G45" s="35"/>
      <c r="H45" s="36">
        <f>J45+K45+AF45</f>
        <v>35331.014999999999</v>
      </c>
      <c r="I45" s="37">
        <v>7549.6989999999996</v>
      </c>
      <c r="J45" s="36">
        <v>9649.6990000000005</v>
      </c>
      <c r="K45" s="36">
        <f t="shared" si="25"/>
        <v>25681.316000000003</v>
      </c>
      <c r="L45" s="37">
        <v>2100</v>
      </c>
      <c r="M45" s="37">
        <v>22010.631000000001</v>
      </c>
      <c r="N45" s="37">
        <v>3670.6849999999999</v>
      </c>
      <c r="O45" s="37">
        <v>0</v>
      </c>
      <c r="P45" s="102">
        <v>0</v>
      </c>
      <c r="Q45" s="102">
        <v>0</v>
      </c>
      <c r="R45" s="102">
        <v>0</v>
      </c>
      <c r="S45" s="103">
        <v>0</v>
      </c>
      <c r="T45" s="97">
        <f t="shared" si="2"/>
        <v>0</v>
      </c>
      <c r="U45" s="102">
        <v>0</v>
      </c>
      <c r="V45" s="102">
        <v>0</v>
      </c>
      <c r="W45" s="102">
        <v>0</v>
      </c>
      <c r="X45" s="102">
        <v>0</v>
      </c>
      <c r="Y45" s="102">
        <v>0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20">
        <f t="shared" si="6"/>
        <v>0</v>
      </c>
    </row>
    <row r="46" spans="1:32">
      <c r="A46" s="22" t="s">
        <v>311</v>
      </c>
      <c r="C46" s="44"/>
      <c r="D46" s="11" t="s">
        <v>32</v>
      </c>
      <c r="E46" s="33"/>
      <c r="F46" s="34"/>
      <c r="G46" s="35"/>
      <c r="H46" s="36">
        <f>J46+K46+AF46</f>
        <v>1000</v>
      </c>
      <c r="I46" s="37">
        <v>0</v>
      </c>
      <c r="J46" s="36">
        <v>1000</v>
      </c>
      <c r="K46" s="36">
        <f t="shared" si="25"/>
        <v>0</v>
      </c>
      <c r="L46" s="37">
        <v>1000</v>
      </c>
      <c r="M46" s="37">
        <v>0</v>
      </c>
      <c r="N46" s="37">
        <v>0</v>
      </c>
      <c r="O46" s="37">
        <v>0</v>
      </c>
      <c r="P46" s="102">
        <v>0</v>
      </c>
      <c r="Q46" s="102">
        <v>0</v>
      </c>
      <c r="R46" s="102">
        <v>0</v>
      </c>
      <c r="S46" s="102">
        <v>0</v>
      </c>
      <c r="T46" s="97">
        <f t="shared" si="2"/>
        <v>0</v>
      </c>
      <c r="U46" s="102">
        <v>0</v>
      </c>
      <c r="V46" s="102">
        <v>0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C46" s="102">
        <v>0</v>
      </c>
      <c r="AD46" s="102">
        <v>0</v>
      </c>
      <c r="AE46" s="102">
        <v>0</v>
      </c>
      <c r="AF46" s="120">
        <f t="shared" si="6"/>
        <v>0</v>
      </c>
    </row>
    <row r="47" spans="1:32" ht="22.5">
      <c r="A47" s="22" t="s">
        <v>312</v>
      </c>
      <c r="B47" s="22" t="s">
        <v>314</v>
      </c>
      <c r="C47" s="21">
        <v>14</v>
      </c>
      <c r="D47" s="45" t="s">
        <v>64</v>
      </c>
      <c r="E47" s="27" t="s">
        <v>43</v>
      </c>
      <c r="F47" s="28" t="s">
        <v>65</v>
      </c>
      <c r="G47" s="29">
        <f>H48</f>
        <v>4516.1190000000006</v>
      </c>
      <c r="H47" s="30">
        <f>H48+H49</f>
        <v>7361.0480000000007</v>
      </c>
      <c r="I47" s="30">
        <f>I48+I49</f>
        <v>651.79700000000003</v>
      </c>
      <c r="J47" s="30">
        <f>J48+J49</f>
        <v>1079.797</v>
      </c>
      <c r="K47" s="31">
        <f t="shared" si="25"/>
        <v>6281.2510000000002</v>
      </c>
      <c r="L47" s="30">
        <f t="shared" ref="L47:S47" si="30">L48+L49</f>
        <v>428</v>
      </c>
      <c r="M47" s="30">
        <f t="shared" si="30"/>
        <v>6281.2510000000002</v>
      </c>
      <c r="N47" s="30">
        <f t="shared" si="30"/>
        <v>0</v>
      </c>
      <c r="O47" s="30">
        <f t="shared" si="30"/>
        <v>0</v>
      </c>
      <c r="P47" s="95">
        <f t="shared" si="30"/>
        <v>0</v>
      </c>
      <c r="Q47" s="95">
        <f t="shared" si="30"/>
        <v>0</v>
      </c>
      <c r="R47" s="95">
        <f t="shared" si="30"/>
        <v>0</v>
      </c>
      <c r="S47" s="95">
        <f t="shared" si="30"/>
        <v>0</v>
      </c>
      <c r="T47" s="95">
        <f t="shared" si="2"/>
        <v>0</v>
      </c>
      <c r="U47" s="95">
        <f>U48+U49</f>
        <v>0</v>
      </c>
      <c r="V47" s="95">
        <f t="shared" ref="V47:AE47" si="31">V48+V49</f>
        <v>0</v>
      </c>
      <c r="W47" s="95">
        <f t="shared" si="31"/>
        <v>0</v>
      </c>
      <c r="X47" s="95">
        <f t="shared" si="31"/>
        <v>0</v>
      </c>
      <c r="Y47" s="95">
        <f t="shared" si="31"/>
        <v>0</v>
      </c>
      <c r="Z47" s="95">
        <f t="shared" si="31"/>
        <v>0</v>
      </c>
      <c r="AA47" s="95">
        <f t="shared" si="31"/>
        <v>0</v>
      </c>
      <c r="AB47" s="95">
        <f t="shared" si="31"/>
        <v>0</v>
      </c>
      <c r="AC47" s="95">
        <f t="shared" si="31"/>
        <v>0</v>
      </c>
      <c r="AD47" s="95">
        <f t="shared" si="31"/>
        <v>0</v>
      </c>
      <c r="AE47" s="95">
        <f t="shared" si="31"/>
        <v>0</v>
      </c>
      <c r="AF47" s="30">
        <f t="shared" si="6"/>
        <v>0</v>
      </c>
    </row>
    <row r="48" spans="1:32">
      <c r="A48" s="22" t="s">
        <v>312</v>
      </c>
      <c r="B48" s="22" t="s">
        <v>314</v>
      </c>
      <c r="C48" s="44"/>
      <c r="D48" s="11" t="s">
        <v>31</v>
      </c>
      <c r="E48" s="33"/>
      <c r="F48" s="34"/>
      <c r="G48" s="35"/>
      <c r="H48" s="36">
        <f>J48+K48+AF48</f>
        <v>4516.1190000000006</v>
      </c>
      <c r="I48" s="37">
        <v>651.79700000000003</v>
      </c>
      <c r="J48" s="36">
        <v>1079.797</v>
      </c>
      <c r="K48" s="36">
        <f t="shared" si="25"/>
        <v>3436.3220000000001</v>
      </c>
      <c r="L48" s="36">
        <v>428</v>
      </c>
      <c r="M48" s="36">
        <v>3436.3220000000001</v>
      </c>
      <c r="N48" s="36">
        <v>0</v>
      </c>
      <c r="O48" s="36">
        <v>0</v>
      </c>
      <c r="P48" s="97">
        <v>0</v>
      </c>
      <c r="Q48" s="97">
        <v>0</v>
      </c>
      <c r="R48" s="97">
        <v>0</v>
      </c>
      <c r="S48" s="97">
        <v>0</v>
      </c>
      <c r="T48" s="97">
        <f t="shared" si="2"/>
        <v>0</v>
      </c>
      <c r="U48" s="97">
        <v>0</v>
      </c>
      <c r="V48" s="97">
        <v>0</v>
      </c>
      <c r="W48" s="97">
        <v>0</v>
      </c>
      <c r="X48" s="97">
        <v>0</v>
      </c>
      <c r="Y48" s="97">
        <v>0</v>
      </c>
      <c r="Z48" s="97">
        <v>0</v>
      </c>
      <c r="AA48" s="97">
        <v>0</v>
      </c>
      <c r="AB48" s="97">
        <v>0</v>
      </c>
      <c r="AC48" s="97">
        <v>0</v>
      </c>
      <c r="AD48" s="97">
        <v>0</v>
      </c>
      <c r="AE48" s="97">
        <v>0</v>
      </c>
      <c r="AF48" s="120">
        <f t="shared" si="6"/>
        <v>0</v>
      </c>
    </row>
    <row r="49" spans="1:248">
      <c r="A49" s="22" t="s">
        <v>312</v>
      </c>
      <c r="B49" s="22" t="s">
        <v>314</v>
      </c>
      <c r="C49" s="44"/>
      <c r="D49" s="11" t="s">
        <v>32</v>
      </c>
      <c r="E49" s="33"/>
      <c r="F49" s="34"/>
      <c r="G49" s="35"/>
      <c r="H49" s="36">
        <f>J49+K49+AF49</f>
        <v>2844.9290000000001</v>
      </c>
      <c r="I49" s="37">
        <v>0</v>
      </c>
      <c r="J49" s="36">
        <v>0</v>
      </c>
      <c r="K49" s="36">
        <f t="shared" si="25"/>
        <v>2844.9290000000001</v>
      </c>
      <c r="L49" s="36">
        <v>0</v>
      </c>
      <c r="M49" s="36">
        <v>2844.9290000000001</v>
      </c>
      <c r="N49" s="36">
        <v>0</v>
      </c>
      <c r="O49" s="36">
        <v>0</v>
      </c>
      <c r="P49" s="97">
        <v>0</v>
      </c>
      <c r="Q49" s="97">
        <v>0</v>
      </c>
      <c r="R49" s="97">
        <v>0</v>
      </c>
      <c r="S49" s="97">
        <v>0</v>
      </c>
      <c r="T49" s="97">
        <f t="shared" si="2"/>
        <v>0</v>
      </c>
      <c r="U49" s="97">
        <v>0</v>
      </c>
      <c r="V49" s="97">
        <v>0</v>
      </c>
      <c r="W49" s="97">
        <v>0</v>
      </c>
      <c r="X49" s="97">
        <v>0</v>
      </c>
      <c r="Y49" s="97">
        <v>0</v>
      </c>
      <c r="Z49" s="97">
        <v>0</v>
      </c>
      <c r="AA49" s="97">
        <v>0</v>
      </c>
      <c r="AB49" s="97">
        <v>0</v>
      </c>
      <c r="AC49" s="97">
        <v>0</v>
      </c>
      <c r="AD49" s="97">
        <v>0</v>
      </c>
      <c r="AE49" s="97">
        <v>0</v>
      </c>
      <c r="AF49" s="120">
        <f t="shared" si="6"/>
        <v>0</v>
      </c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</row>
    <row r="50" spans="1:248" ht="22.5">
      <c r="A50" s="22" t="s">
        <v>313</v>
      </c>
      <c r="B50" s="22" t="s">
        <v>314</v>
      </c>
      <c r="C50" s="21">
        <v>15</v>
      </c>
      <c r="D50" s="26" t="s">
        <v>66</v>
      </c>
      <c r="E50" s="46" t="s">
        <v>51</v>
      </c>
      <c r="F50" s="28" t="s">
        <v>412</v>
      </c>
      <c r="G50" s="29">
        <f>H51</f>
        <v>178480.96100000001</v>
      </c>
      <c r="H50" s="30">
        <f>H51+H52</f>
        <v>411870.98300000001</v>
      </c>
      <c r="I50" s="30">
        <f>I51+I52</f>
        <v>13491.543</v>
      </c>
      <c r="J50" s="30">
        <f>J51+J52</f>
        <v>19671.785</v>
      </c>
      <c r="K50" s="31">
        <f t="shared" si="25"/>
        <v>186088.049</v>
      </c>
      <c r="L50" s="30">
        <f t="shared" ref="L50:S50" si="32">L51+L52</f>
        <v>6180.2420000000002</v>
      </c>
      <c r="M50" s="30">
        <f t="shared" si="32"/>
        <v>1316.508</v>
      </c>
      <c r="N50" s="30">
        <f t="shared" si="32"/>
        <v>101.178</v>
      </c>
      <c r="O50" s="30">
        <f t="shared" si="32"/>
        <v>87656.599999999991</v>
      </c>
      <c r="P50" s="95">
        <f t="shared" si="32"/>
        <v>81851.95199999999</v>
      </c>
      <c r="Q50" s="95">
        <f t="shared" si="32"/>
        <v>15161.811000000002</v>
      </c>
      <c r="R50" s="98">
        <f t="shared" si="32"/>
        <v>1184.596</v>
      </c>
      <c r="S50" s="95">
        <f t="shared" si="32"/>
        <v>77998.633000000002</v>
      </c>
      <c r="T50" s="95">
        <f t="shared" si="2"/>
        <v>126927.92</v>
      </c>
      <c r="U50" s="95">
        <f>U51+U52</f>
        <v>85320.92</v>
      </c>
      <c r="V50" s="95">
        <f t="shared" ref="V50:AE50" si="33">V51+V52</f>
        <v>41607</v>
      </c>
      <c r="W50" s="95">
        <f t="shared" si="33"/>
        <v>0</v>
      </c>
      <c r="X50" s="95">
        <f t="shared" si="33"/>
        <v>0</v>
      </c>
      <c r="Y50" s="95">
        <f t="shared" si="33"/>
        <v>0</v>
      </c>
      <c r="Z50" s="95">
        <f t="shared" si="33"/>
        <v>0</v>
      </c>
      <c r="AA50" s="95">
        <f t="shared" si="33"/>
        <v>0</v>
      </c>
      <c r="AB50" s="95">
        <f t="shared" si="33"/>
        <v>0</v>
      </c>
      <c r="AC50" s="95">
        <f t="shared" si="33"/>
        <v>0</v>
      </c>
      <c r="AD50" s="95">
        <f t="shared" si="33"/>
        <v>0</v>
      </c>
      <c r="AE50" s="95">
        <f t="shared" si="33"/>
        <v>0</v>
      </c>
      <c r="AF50" s="30">
        <f t="shared" si="6"/>
        <v>206111.149</v>
      </c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</row>
    <row r="51" spans="1:248">
      <c r="A51" s="22" t="s">
        <v>313</v>
      </c>
      <c r="B51" s="22" t="s">
        <v>314</v>
      </c>
      <c r="C51" s="44"/>
      <c r="D51" s="11" t="s">
        <v>31</v>
      </c>
      <c r="E51" s="34"/>
      <c r="F51" s="34"/>
      <c r="G51" s="35"/>
      <c r="H51" s="36">
        <f>J51+K51+AF51</f>
        <v>178480.96100000001</v>
      </c>
      <c r="I51" s="36">
        <v>13491.543</v>
      </c>
      <c r="J51" s="36">
        <v>19671.785</v>
      </c>
      <c r="K51" s="36">
        <f t="shared" si="25"/>
        <v>42330.039999999994</v>
      </c>
      <c r="L51" s="36">
        <v>6180.2420000000002</v>
      </c>
      <c r="M51" s="36">
        <v>1316.508</v>
      </c>
      <c r="N51" s="36">
        <v>101.178</v>
      </c>
      <c r="O51" s="38">
        <f>13133.567+99.489</f>
        <v>13233.055999999999</v>
      </c>
      <c r="P51" s="96">
        <f>20765.009+3025.017</f>
        <v>23790.025999999998</v>
      </c>
      <c r="Q51" s="96">
        <v>3889.2719999999999</v>
      </c>
      <c r="R51" s="96">
        <v>1184.596</v>
      </c>
      <c r="S51" s="96">
        <v>36242.097000000002</v>
      </c>
      <c r="T51" s="97">
        <f t="shared" si="2"/>
        <v>79052.442999999999</v>
      </c>
      <c r="U51" s="96">
        <v>70089.065000000002</v>
      </c>
      <c r="V51" s="96">
        <v>8963.3780000000006</v>
      </c>
      <c r="W51" s="97">
        <v>0</v>
      </c>
      <c r="X51" s="97">
        <v>0</v>
      </c>
      <c r="Y51" s="97">
        <v>0</v>
      </c>
      <c r="Z51" s="97">
        <v>0</v>
      </c>
      <c r="AA51" s="97">
        <v>0</v>
      </c>
      <c r="AB51" s="97">
        <v>0</v>
      </c>
      <c r="AC51" s="97">
        <v>0</v>
      </c>
      <c r="AD51" s="97">
        <v>0</v>
      </c>
      <c r="AE51" s="97">
        <v>0</v>
      </c>
      <c r="AF51" s="120">
        <f t="shared" si="6"/>
        <v>116479.136</v>
      </c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</row>
    <row r="52" spans="1:248">
      <c r="A52" s="22" t="s">
        <v>313</v>
      </c>
      <c r="B52" s="22" t="s">
        <v>314</v>
      </c>
      <c r="C52" s="44"/>
      <c r="D52" s="42" t="s">
        <v>41</v>
      </c>
      <c r="E52" s="34"/>
      <c r="F52" s="34"/>
      <c r="G52" s="35"/>
      <c r="H52" s="36">
        <f>J52+K52+AF52</f>
        <v>233390.022</v>
      </c>
      <c r="I52" s="36">
        <v>0</v>
      </c>
      <c r="J52" s="36">
        <v>0</v>
      </c>
      <c r="K52" s="36">
        <f t="shared" si="25"/>
        <v>143758.00899999999</v>
      </c>
      <c r="L52" s="36">
        <v>0</v>
      </c>
      <c r="M52" s="36">
        <v>0</v>
      </c>
      <c r="N52" s="36">
        <v>0</v>
      </c>
      <c r="O52" s="36">
        <v>74423.543999999994</v>
      </c>
      <c r="P52" s="96">
        <v>58061.925999999999</v>
      </c>
      <c r="Q52" s="96">
        <v>11272.539000000001</v>
      </c>
      <c r="R52" s="96">
        <v>0</v>
      </c>
      <c r="S52" s="96">
        <v>41756.536</v>
      </c>
      <c r="T52" s="97">
        <f t="shared" si="2"/>
        <v>47875.476999999999</v>
      </c>
      <c r="U52" s="96">
        <v>15231.855</v>
      </c>
      <c r="V52" s="96">
        <v>32643.621999999999</v>
      </c>
      <c r="W52" s="97">
        <v>0</v>
      </c>
      <c r="X52" s="97">
        <v>0</v>
      </c>
      <c r="Y52" s="97">
        <v>0</v>
      </c>
      <c r="Z52" s="97">
        <v>0</v>
      </c>
      <c r="AA52" s="97">
        <v>0</v>
      </c>
      <c r="AB52" s="97">
        <v>0</v>
      </c>
      <c r="AC52" s="97">
        <v>0</v>
      </c>
      <c r="AD52" s="97">
        <v>0</v>
      </c>
      <c r="AE52" s="97">
        <v>0</v>
      </c>
      <c r="AF52" s="120">
        <f t="shared" si="6"/>
        <v>89632.013000000006</v>
      </c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</row>
    <row r="53" spans="1:248" ht="29.25">
      <c r="A53" s="22" t="s">
        <v>311</v>
      </c>
      <c r="C53" s="21">
        <v>16</v>
      </c>
      <c r="D53" s="41" t="s">
        <v>68</v>
      </c>
      <c r="E53" s="27" t="s">
        <v>433</v>
      </c>
      <c r="F53" s="28" t="s">
        <v>411</v>
      </c>
      <c r="G53" s="29">
        <f>H54</f>
        <v>581481.9040000001</v>
      </c>
      <c r="H53" s="30">
        <f>H54+H55</f>
        <v>607305.98700000008</v>
      </c>
      <c r="I53" s="30">
        <f>I54+I55</f>
        <v>169125.05600000001</v>
      </c>
      <c r="J53" s="30">
        <f>J54+J55</f>
        <v>194465.30200000003</v>
      </c>
      <c r="K53" s="31">
        <f t="shared" si="25"/>
        <v>196440.74800000002</v>
      </c>
      <c r="L53" s="30">
        <f t="shared" ref="L53:S53" si="34">L54+L55</f>
        <v>17309.496000000003</v>
      </c>
      <c r="M53" s="30">
        <f t="shared" si="34"/>
        <v>34676.855000000003</v>
      </c>
      <c r="N53" s="30">
        <f t="shared" si="34"/>
        <v>32491.425999999999</v>
      </c>
      <c r="O53" s="30">
        <f t="shared" si="34"/>
        <v>37873.118000000002</v>
      </c>
      <c r="P53" s="95">
        <f t="shared" si="34"/>
        <v>41415.453000000001</v>
      </c>
      <c r="Q53" s="95">
        <f t="shared" si="34"/>
        <v>49983.896000000001</v>
      </c>
      <c r="R53" s="95">
        <f t="shared" si="34"/>
        <v>66134.263000000006</v>
      </c>
      <c r="S53" s="95">
        <f t="shared" si="34"/>
        <v>51436.012000000002</v>
      </c>
      <c r="T53" s="95">
        <f t="shared" si="2"/>
        <v>98829.661999999997</v>
      </c>
      <c r="U53" s="95">
        <f>U54+U55</f>
        <v>28097.662</v>
      </c>
      <c r="V53" s="95">
        <f t="shared" ref="V53:AE53" si="35">V54+V55</f>
        <v>56027</v>
      </c>
      <c r="W53" s="95">
        <f t="shared" si="35"/>
        <v>14705</v>
      </c>
      <c r="X53" s="95">
        <f t="shared" si="35"/>
        <v>0</v>
      </c>
      <c r="Y53" s="95">
        <f t="shared" si="35"/>
        <v>0</v>
      </c>
      <c r="Z53" s="95">
        <f t="shared" si="35"/>
        <v>0</v>
      </c>
      <c r="AA53" s="95">
        <f t="shared" si="35"/>
        <v>0</v>
      </c>
      <c r="AB53" s="95">
        <f t="shared" si="35"/>
        <v>0</v>
      </c>
      <c r="AC53" s="95">
        <f t="shared" si="35"/>
        <v>0</v>
      </c>
      <c r="AD53" s="95">
        <f t="shared" si="35"/>
        <v>0</v>
      </c>
      <c r="AE53" s="95">
        <f t="shared" si="35"/>
        <v>0</v>
      </c>
      <c r="AF53" s="30">
        <f t="shared" si="6"/>
        <v>216399.93700000001</v>
      </c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</row>
    <row r="54" spans="1:248">
      <c r="A54" s="22" t="s">
        <v>311</v>
      </c>
      <c r="C54" s="44"/>
      <c r="D54" s="11" t="s">
        <v>31</v>
      </c>
      <c r="E54" s="33"/>
      <c r="F54" s="34"/>
      <c r="G54" s="35"/>
      <c r="H54" s="36">
        <f>J54+K54+AF54</f>
        <v>581481.9040000001</v>
      </c>
      <c r="I54" s="37">
        <v>169125.05600000001</v>
      </c>
      <c r="J54" s="36">
        <v>186434.55200000003</v>
      </c>
      <c r="K54" s="36">
        <f t="shared" si="25"/>
        <v>188409.99800000002</v>
      </c>
      <c r="L54" s="36">
        <v>17309.496000000003</v>
      </c>
      <c r="M54" s="36">
        <v>34676.855000000003</v>
      </c>
      <c r="N54" s="36">
        <v>25991.425999999999</v>
      </c>
      <c r="O54" s="38">
        <v>36342.368000000002</v>
      </c>
      <c r="P54" s="96">
        <v>41415.453000000001</v>
      </c>
      <c r="Q54" s="96">
        <v>49983.896000000001</v>
      </c>
      <c r="R54" s="96">
        <v>65757.97</v>
      </c>
      <c r="S54" s="96">
        <v>42049.722000000002</v>
      </c>
      <c r="T54" s="97">
        <f t="shared" si="2"/>
        <v>98829.661999999997</v>
      </c>
      <c r="U54" s="96">
        <v>28097.662</v>
      </c>
      <c r="V54" s="96">
        <v>56027</v>
      </c>
      <c r="W54" s="96">
        <v>14705</v>
      </c>
      <c r="X54" s="96">
        <v>0</v>
      </c>
      <c r="Y54" s="97">
        <v>0</v>
      </c>
      <c r="Z54" s="97">
        <v>0</v>
      </c>
      <c r="AA54" s="97">
        <v>0</v>
      </c>
      <c r="AB54" s="97">
        <v>0</v>
      </c>
      <c r="AC54" s="97">
        <v>0</v>
      </c>
      <c r="AD54" s="97">
        <v>0</v>
      </c>
      <c r="AE54" s="97">
        <v>0</v>
      </c>
      <c r="AF54" s="120">
        <f t="shared" si="6"/>
        <v>206637.35399999999</v>
      </c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</row>
    <row r="55" spans="1:248">
      <c r="A55" s="22" t="s">
        <v>311</v>
      </c>
      <c r="C55" s="44"/>
      <c r="D55" s="11" t="s">
        <v>32</v>
      </c>
      <c r="E55" s="33"/>
      <c r="F55" s="34"/>
      <c r="G55" s="35"/>
      <c r="H55" s="36">
        <f>J55+K55+AF55</f>
        <v>25824.082999999999</v>
      </c>
      <c r="I55" s="37">
        <v>0</v>
      </c>
      <c r="J55" s="36">
        <v>8030.75</v>
      </c>
      <c r="K55" s="36">
        <f t="shared" si="25"/>
        <v>8030.75</v>
      </c>
      <c r="L55" s="36">
        <v>0</v>
      </c>
      <c r="M55" s="36">
        <v>0</v>
      </c>
      <c r="N55" s="36">
        <v>6500</v>
      </c>
      <c r="O55" s="36">
        <v>1530.75</v>
      </c>
      <c r="P55" s="97">
        <v>0</v>
      </c>
      <c r="Q55" s="97">
        <v>0</v>
      </c>
      <c r="R55" s="97">
        <v>376.29300000000001</v>
      </c>
      <c r="S55" s="97">
        <v>9386.2900000000009</v>
      </c>
      <c r="T55" s="97">
        <f t="shared" si="2"/>
        <v>0</v>
      </c>
      <c r="U55" s="97">
        <v>0</v>
      </c>
      <c r="V55" s="97">
        <v>0</v>
      </c>
      <c r="W55" s="97">
        <v>0</v>
      </c>
      <c r="X55" s="97">
        <v>0</v>
      </c>
      <c r="Y55" s="97">
        <v>0</v>
      </c>
      <c r="Z55" s="97">
        <v>0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120">
        <f t="shared" si="6"/>
        <v>9762.5830000000005</v>
      </c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</row>
    <row r="56" spans="1:248" ht="22.5">
      <c r="A56" s="22" t="s">
        <v>312</v>
      </c>
      <c r="B56" s="22" t="s">
        <v>314</v>
      </c>
      <c r="C56" s="21">
        <v>17</v>
      </c>
      <c r="D56" s="26" t="s">
        <v>69</v>
      </c>
      <c r="E56" s="27" t="s">
        <v>43</v>
      </c>
      <c r="F56" s="28" t="s">
        <v>70</v>
      </c>
      <c r="G56" s="29">
        <f>H57</f>
        <v>12829.539000000001</v>
      </c>
      <c r="H56" s="30">
        <f>H57+H58</f>
        <v>17379.539000000001</v>
      </c>
      <c r="I56" s="30">
        <f>I57+I58</f>
        <v>0</v>
      </c>
      <c r="J56" s="30">
        <f>J57+J58</f>
        <v>1055.3399999999999</v>
      </c>
      <c r="K56" s="31">
        <f t="shared" si="25"/>
        <v>16324.199000000001</v>
      </c>
      <c r="L56" s="30">
        <f t="shared" ref="L56:S56" si="36">L57+L58</f>
        <v>1055.3399999999999</v>
      </c>
      <c r="M56" s="30">
        <f t="shared" si="36"/>
        <v>14738.575000000001</v>
      </c>
      <c r="N56" s="30">
        <f t="shared" si="36"/>
        <v>1585.624</v>
      </c>
      <c r="O56" s="30">
        <f t="shared" si="36"/>
        <v>0</v>
      </c>
      <c r="P56" s="95">
        <f t="shared" si="36"/>
        <v>0</v>
      </c>
      <c r="Q56" s="95">
        <f t="shared" si="36"/>
        <v>0</v>
      </c>
      <c r="R56" s="95">
        <f t="shared" si="36"/>
        <v>0</v>
      </c>
      <c r="S56" s="95">
        <f t="shared" si="36"/>
        <v>0</v>
      </c>
      <c r="T56" s="95">
        <f t="shared" si="2"/>
        <v>0</v>
      </c>
      <c r="U56" s="95">
        <f>U57+U58</f>
        <v>0</v>
      </c>
      <c r="V56" s="95">
        <f t="shared" ref="V56:AE56" si="37">V57+V58</f>
        <v>0</v>
      </c>
      <c r="W56" s="95">
        <f t="shared" si="37"/>
        <v>0</v>
      </c>
      <c r="X56" s="95">
        <f t="shared" si="37"/>
        <v>0</v>
      </c>
      <c r="Y56" s="95">
        <f t="shared" si="37"/>
        <v>0</v>
      </c>
      <c r="Z56" s="95">
        <f t="shared" si="37"/>
        <v>0</v>
      </c>
      <c r="AA56" s="95">
        <f t="shared" si="37"/>
        <v>0</v>
      </c>
      <c r="AB56" s="95">
        <f t="shared" si="37"/>
        <v>0</v>
      </c>
      <c r="AC56" s="95">
        <f t="shared" si="37"/>
        <v>0</v>
      </c>
      <c r="AD56" s="95">
        <f t="shared" si="37"/>
        <v>0</v>
      </c>
      <c r="AE56" s="95">
        <f t="shared" si="37"/>
        <v>0</v>
      </c>
      <c r="AF56" s="30">
        <f t="shared" si="6"/>
        <v>0</v>
      </c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</row>
    <row r="57" spans="1:248">
      <c r="A57" s="22" t="s">
        <v>312</v>
      </c>
      <c r="B57" s="22" t="s">
        <v>314</v>
      </c>
      <c r="C57" s="44"/>
      <c r="D57" s="11" t="s">
        <v>31</v>
      </c>
      <c r="E57" s="33"/>
      <c r="F57" s="34"/>
      <c r="G57" s="35"/>
      <c r="H57" s="36">
        <f>J57+K57+AF57</f>
        <v>12829.539000000001</v>
      </c>
      <c r="I57" s="37">
        <v>0</v>
      </c>
      <c r="J57" s="36">
        <v>922.697</v>
      </c>
      <c r="K57" s="36">
        <f t="shared" si="25"/>
        <v>11906.842000000001</v>
      </c>
      <c r="L57" s="37">
        <v>922.697</v>
      </c>
      <c r="M57" s="37">
        <v>10321.218000000001</v>
      </c>
      <c r="N57" s="37">
        <v>1585.624</v>
      </c>
      <c r="O57" s="37">
        <v>0</v>
      </c>
      <c r="P57" s="102">
        <v>0</v>
      </c>
      <c r="Q57" s="102">
        <v>0</v>
      </c>
      <c r="R57" s="102">
        <v>0</v>
      </c>
      <c r="S57" s="102">
        <v>0</v>
      </c>
      <c r="T57" s="97">
        <f t="shared" si="2"/>
        <v>0</v>
      </c>
      <c r="U57" s="102">
        <v>0</v>
      </c>
      <c r="V57" s="102">
        <v>0</v>
      </c>
      <c r="W57" s="102">
        <v>0</v>
      </c>
      <c r="X57" s="102">
        <v>0</v>
      </c>
      <c r="Y57" s="102">
        <v>0</v>
      </c>
      <c r="Z57" s="102">
        <v>0</v>
      </c>
      <c r="AA57" s="102">
        <v>0</v>
      </c>
      <c r="AB57" s="102">
        <v>0</v>
      </c>
      <c r="AC57" s="102">
        <v>0</v>
      </c>
      <c r="AD57" s="102">
        <v>0</v>
      </c>
      <c r="AE57" s="102">
        <v>0</v>
      </c>
      <c r="AF57" s="120">
        <f t="shared" si="6"/>
        <v>0</v>
      </c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</row>
    <row r="58" spans="1:248">
      <c r="A58" s="22" t="s">
        <v>312</v>
      </c>
      <c r="B58" s="22" t="s">
        <v>314</v>
      </c>
      <c r="C58" s="44"/>
      <c r="D58" s="11" t="s">
        <v>32</v>
      </c>
      <c r="E58" s="33"/>
      <c r="F58" s="34"/>
      <c r="G58" s="35"/>
      <c r="H58" s="36">
        <f>J58+K58+AF58</f>
        <v>4550</v>
      </c>
      <c r="I58" s="37">
        <v>0</v>
      </c>
      <c r="J58" s="36">
        <v>132.643</v>
      </c>
      <c r="K58" s="36">
        <f t="shared" si="25"/>
        <v>4417.357</v>
      </c>
      <c r="L58" s="37">
        <v>132.643</v>
      </c>
      <c r="M58" s="37">
        <v>4417.357</v>
      </c>
      <c r="N58" s="37">
        <v>0</v>
      </c>
      <c r="O58" s="37">
        <v>0</v>
      </c>
      <c r="P58" s="102">
        <v>0</v>
      </c>
      <c r="Q58" s="102">
        <v>0</v>
      </c>
      <c r="R58" s="102">
        <v>0</v>
      </c>
      <c r="S58" s="102">
        <v>0</v>
      </c>
      <c r="T58" s="97">
        <f t="shared" si="2"/>
        <v>0</v>
      </c>
      <c r="U58" s="102">
        <v>0</v>
      </c>
      <c r="V58" s="102">
        <v>0</v>
      </c>
      <c r="W58" s="102">
        <v>0</v>
      </c>
      <c r="X58" s="102">
        <v>0</v>
      </c>
      <c r="Y58" s="102">
        <v>0</v>
      </c>
      <c r="Z58" s="102">
        <v>0</v>
      </c>
      <c r="AA58" s="102">
        <v>0</v>
      </c>
      <c r="AB58" s="102">
        <v>0</v>
      </c>
      <c r="AC58" s="102">
        <v>0</v>
      </c>
      <c r="AD58" s="102">
        <v>0</v>
      </c>
      <c r="AE58" s="102">
        <v>0</v>
      </c>
      <c r="AF58" s="120">
        <f t="shared" si="6"/>
        <v>0</v>
      </c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</row>
    <row r="59" spans="1:248" ht="22.5">
      <c r="A59" s="22" t="s">
        <v>312</v>
      </c>
      <c r="B59" s="22" t="s">
        <v>314</v>
      </c>
      <c r="C59" s="21">
        <v>18</v>
      </c>
      <c r="D59" s="45" t="s">
        <v>71</v>
      </c>
      <c r="E59" s="46" t="s">
        <v>51</v>
      </c>
      <c r="F59" s="28" t="s">
        <v>44</v>
      </c>
      <c r="G59" s="29">
        <f>H60</f>
        <v>107111.86400000002</v>
      </c>
      <c r="H59" s="30">
        <f>H60</f>
        <v>107111.86400000002</v>
      </c>
      <c r="I59" s="31">
        <f>I60</f>
        <v>88398.71</v>
      </c>
      <c r="J59" s="31">
        <f>J60</f>
        <v>94416.446000000011</v>
      </c>
      <c r="K59" s="31">
        <f t="shared" si="25"/>
        <v>12695.418</v>
      </c>
      <c r="L59" s="30">
        <f>L60</f>
        <v>6017.7359999999999</v>
      </c>
      <c r="M59" s="30">
        <f t="shared" ref="M59:S59" si="38">M60</f>
        <v>12695.418</v>
      </c>
      <c r="N59" s="30">
        <f t="shared" si="38"/>
        <v>0</v>
      </c>
      <c r="O59" s="30">
        <f t="shared" si="38"/>
        <v>0</v>
      </c>
      <c r="P59" s="95">
        <f t="shared" si="38"/>
        <v>0</v>
      </c>
      <c r="Q59" s="95">
        <f t="shared" si="38"/>
        <v>0</v>
      </c>
      <c r="R59" s="95">
        <f t="shared" si="38"/>
        <v>0</v>
      </c>
      <c r="S59" s="95">
        <f t="shared" si="38"/>
        <v>0</v>
      </c>
      <c r="T59" s="95">
        <f t="shared" si="2"/>
        <v>0</v>
      </c>
      <c r="U59" s="95">
        <f>U60</f>
        <v>0</v>
      </c>
      <c r="V59" s="95">
        <f t="shared" ref="V59:AE59" si="39">V60</f>
        <v>0</v>
      </c>
      <c r="W59" s="95">
        <f t="shared" si="39"/>
        <v>0</v>
      </c>
      <c r="X59" s="95">
        <f t="shared" si="39"/>
        <v>0</v>
      </c>
      <c r="Y59" s="95">
        <f t="shared" si="39"/>
        <v>0</v>
      </c>
      <c r="Z59" s="95">
        <f t="shared" si="39"/>
        <v>0</v>
      </c>
      <c r="AA59" s="95">
        <f t="shared" si="39"/>
        <v>0</v>
      </c>
      <c r="AB59" s="95">
        <f t="shared" si="39"/>
        <v>0</v>
      </c>
      <c r="AC59" s="95">
        <f t="shared" si="39"/>
        <v>0</v>
      </c>
      <c r="AD59" s="95">
        <f t="shared" si="39"/>
        <v>0</v>
      </c>
      <c r="AE59" s="95">
        <f t="shared" si="39"/>
        <v>0</v>
      </c>
      <c r="AF59" s="30">
        <f t="shared" si="6"/>
        <v>0</v>
      </c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</row>
    <row r="60" spans="1:248">
      <c r="A60" s="22" t="s">
        <v>312</v>
      </c>
      <c r="B60" s="22" t="s">
        <v>314</v>
      </c>
      <c r="C60" s="44"/>
      <c r="D60" s="11" t="s">
        <v>31</v>
      </c>
      <c r="E60" s="34"/>
      <c r="F60" s="34"/>
      <c r="G60" s="35"/>
      <c r="H60" s="36">
        <f>J60+K60+AF60</f>
        <v>107111.86400000002</v>
      </c>
      <c r="I60" s="36">
        <v>88398.71</v>
      </c>
      <c r="J60" s="36">
        <v>94416.446000000011</v>
      </c>
      <c r="K60" s="36">
        <f t="shared" si="25"/>
        <v>12695.418</v>
      </c>
      <c r="L60" s="36">
        <v>6017.7359999999999</v>
      </c>
      <c r="M60" s="36">
        <v>12695.418</v>
      </c>
      <c r="N60" s="36">
        <v>0</v>
      </c>
      <c r="O60" s="36">
        <v>0</v>
      </c>
      <c r="P60" s="97">
        <v>0</v>
      </c>
      <c r="Q60" s="97">
        <v>0</v>
      </c>
      <c r="R60" s="97">
        <v>0</v>
      </c>
      <c r="S60" s="97">
        <v>0</v>
      </c>
      <c r="T60" s="97">
        <f t="shared" si="2"/>
        <v>0</v>
      </c>
      <c r="U60" s="97">
        <v>0</v>
      </c>
      <c r="V60" s="97">
        <v>0</v>
      </c>
      <c r="W60" s="97">
        <v>0</v>
      </c>
      <c r="X60" s="97">
        <v>0</v>
      </c>
      <c r="Y60" s="97">
        <v>0</v>
      </c>
      <c r="Z60" s="97">
        <v>0</v>
      </c>
      <c r="AA60" s="97">
        <v>0</v>
      </c>
      <c r="AB60" s="97">
        <v>0</v>
      </c>
      <c r="AC60" s="97">
        <v>0</v>
      </c>
      <c r="AD60" s="97">
        <v>0</v>
      </c>
      <c r="AE60" s="97">
        <v>0</v>
      </c>
      <c r="AF60" s="120">
        <f t="shared" si="6"/>
        <v>0</v>
      </c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</row>
    <row r="61" spans="1:248" ht="22.5">
      <c r="A61" s="22" t="s">
        <v>313</v>
      </c>
      <c r="B61" s="22" t="s">
        <v>314</v>
      </c>
      <c r="C61" s="21">
        <v>19</v>
      </c>
      <c r="D61" s="41" t="s">
        <v>72</v>
      </c>
      <c r="E61" s="27" t="s">
        <v>51</v>
      </c>
      <c r="F61" s="50" t="s">
        <v>248</v>
      </c>
      <c r="G61" s="29">
        <f>H62</f>
        <v>23485.834000000003</v>
      </c>
      <c r="H61" s="30">
        <f>H62</f>
        <v>23485.834000000003</v>
      </c>
      <c r="I61" s="31">
        <f>I62</f>
        <v>0</v>
      </c>
      <c r="J61" s="31">
        <f>J62</f>
        <v>23.343</v>
      </c>
      <c r="K61" s="31">
        <f t="shared" si="25"/>
        <v>23462.491000000002</v>
      </c>
      <c r="L61" s="30">
        <f>L62</f>
        <v>23.343</v>
      </c>
      <c r="M61" s="30">
        <f t="shared" ref="M61:S61" si="40">M62</f>
        <v>294.82799999999997</v>
      </c>
      <c r="N61" s="30">
        <f t="shared" si="40"/>
        <v>4510.1790000000001</v>
      </c>
      <c r="O61" s="30">
        <f t="shared" si="40"/>
        <v>5126.9470000000001</v>
      </c>
      <c r="P61" s="95">
        <f t="shared" si="40"/>
        <v>13530.537</v>
      </c>
      <c r="Q61" s="95">
        <f t="shared" si="40"/>
        <v>0</v>
      </c>
      <c r="R61" s="95">
        <f t="shared" si="40"/>
        <v>0</v>
      </c>
      <c r="S61" s="95">
        <f t="shared" si="40"/>
        <v>0</v>
      </c>
      <c r="T61" s="95">
        <f t="shared" si="2"/>
        <v>0</v>
      </c>
      <c r="U61" s="95">
        <f>U62</f>
        <v>0</v>
      </c>
      <c r="V61" s="95">
        <f t="shared" ref="V61:AE61" si="41">V62</f>
        <v>0</v>
      </c>
      <c r="W61" s="95">
        <f t="shared" si="41"/>
        <v>0</v>
      </c>
      <c r="X61" s="95">
        <f t="shared" si="41"/>
        <v>0</v>
      </c>
      <c r="Y61" s="95">
        <f t="shared" si="41"/>
        <v>0</v>
      </c>
      <c r="Z61" s="95">
        <f t="shared" si="41"/>
        <v>0</v>
      </c>
      <c r="AA61" s="95">
        <f t="shared" si="41"/>
        <v>0</v>
      </c>
      <c r="AB61" s="95">
        <f t="shared" si="41"/>
        <v>0</v>
      </c>
      <c r="AC61" s="95">
        <f t="shared" si="41"/>
        <v>0</v>
      </c>
      <c r="AD61" s="95">
        <f t="shared" si="41"/>
        <v>0</v>
      </c>
      <c r="AE61" s="95">
        <f t="shared" si="41"/>
        <v>0</v>
      </c>
      <c r="AF61" s="30">
        <f t="shared" si="6"/>
        <v>0</v>
      </c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</row>
    <row r="62" spans="1:248">
      <c r="A62" s="22" t="s">
        <v>313</v>
      </c>
      <c r="B62" s="22" t="s">
        <v>314</v>
      </c>
      <c r="C62" s="44"/>
      <c r="D62" s="11" t="s">
        <v>31</v>
      </c>
      <c r="E62" s="33"/>
      <c r="F62" s="34"/>
      <c r="G62" s="35"/>
      <c r="H62" s="36">
        <f>J62+K62+AF62</f>
        <v>23485.834000000003</v>
      </c>
      <c r="I62" s="37">
        <v>0</v>
      </c>
      <c r="J62" s="36">
        <v>23.343</v>
      </c>
      <c r="K62" s="36">
        <f t="shared" si="25"/>
        <v>23462.491000000002</v>
      </c>
      <c r="L62" s="36">
        <v>23.343</v>
      </c>
      <c r="M62" s="36">
        <v>294.82799999999997</v>
      </c>
      <c r="N62" s="36">
        <v>4510.1790000000001</v>
      </c>
      <c r="O62" s="36">
        <v>5126.9470000000001</v>
      </c>
      <c r="P62" s="97">
        <v>13530.537</v>
      </c>
      <c r="Q62" s="97">
        <v>0</v>
      </c>
      <c r="R62" s="97">
        <v>0</v>
      </c>
      <c r="S62" s="97">
        <v>0</v>
      </c>
      <c r="T62" s="97">
        <f t="shared" si="2"/>
        <v>0</v>
      </c>
      <c r="U62" s="97">
        <v>0</v>
      </c>
      <c r="V62" s="97">
        <v>0</v>
      </c>
      <c r="W62" s="97">
        <v>0</v>
      </c>
      <c r="X62" s="97">
        <v>0</v>
      </c>
      <c r="Y62" s="97">
        <v>0</v>
      </c>
      <c r="Z62" s="97">
        <v>0</v>
      </c>
      <c r="AA62" s="97">
        <v>0</v>
      </c>
      <c r="AB62" s="97">
        <v>0</v>
      </c>
      <c r="AC62" s="97">
        <v>0</v>
      </c>
      <c r="AD62" s="97">
        <v>0</v>
      </c>
      <c r="AE62" s="97">
        <v>0</v>
      </c>
      <c r="AF62" s="120">
        <f t="shared" si="6"/>
        <v>0</v>
      </c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</row>
    <row r="63" spans="1:248" ht="22.5">
      <c r="A63" s="22" t="s">
        <v>312</v>
      </c>
      <c r="B63" s="22" t="s">
        <v>314</v>
      </c>
      <c r="C63" s="21">
        <v>20</v>
      </c>
      <c r="D63" s="26" t="s">
        <v>74</v>
      </c>
      <c r="E63" s="27" t="s">
        <v>75</v>
      </c>
      <c r="F63" s="28" t="s">
        <v>76</v>
      </c>
      <c r="G63" s="29">
        <f>H64</f>
        <v>41276.051999999996</v>
      </c>
      <c r="H63" s="30">
        <f>H64+H65+H66</f>
        <v>180882.97100000002</v>
      </c>
      <c r="I63" s="31">
        <v>0</v>
      </c>
      <c r="J63" s="31">
        <v>38410.633000000002</v>
      </c>
      <c r="K63" s="31">
        <f t="shared" si="25"/>
        <v>142472.33799999999</v>
      </c>
      <c r="L63" s="30">
        <v>38410.633000000002</v>
      </c>
      <c r="M63" s="30">
        <v>111619.04699999999</v>
      </c>
      <c r="N63" s="30">
        <v>30853.290999999997</v>
      </c>
      <c r="O63" s="30">
        <v>0</v>
      </c>
      <c r="P63" s="95">
        <v>0</v>
      </c>
      <c r="Q63" s="95">
        <v>0</v>
      </c>
      <c r="R63" s="95">
        <v>0</v>
      </c>
      <c r="S63" s="95">
        <v>0</v>
      </c>
      <c r="T63" s="95">
        <f t="shared" si="2"/>
        <v>0</v>
      </c>
      <c r="U63" s="95">
        <f>U64+U65+U66</f>
        <v>0</v>
      </c>
      <c r="V63" s="95">
        <f t="shared" ref="V63:AE63" si="42">V64+V65+V66</f>
        <v>0</v>
      </c>
      <c r="W63" s="95">
        <f t="shared" si="42"/>
        <v>0</v>
      </c>
      <c r="X63" s="95">
        <f t="shared" si="42"/>
        <v>0</v>
      </c>
      <c r="Y63" s="95">
        <f t="shared" si="42"/>
        <v>0</v>
      </c>
      <c r="Z63" s="95">
        <f t="shared" si="42"/>
        <v>0</v>
      </c>
      <c r="AA63" s="95">
        <f t="shared" si="42"/>
        <v>0</v>
      </c>
      <c r="AB63" s="95">
        <f t="shared" si="42"/>
        <v>0</v>
      </c>
      <c r="AC63" s="95">
        <f t="shared" si="42"/>
        <v>0</v>
      </c>
      <c r="AD63" s="95">
        <f t="shared" si="42"/>
        <v>0</v>
      </c>
      <c r="AE63" s="95">
        <f t="shared" si="42"/>
        <v>0</v>
      </c>
      <c r="AF63" s="30">
        <f t="shared" si="6"/>
        <v>0</v>
      </c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</row>
    <row r="64" spans="1:248">
      <c r="A64" s="22" t="s">
        <v>312</v>
      </c>
      <c r="B64" s="22" t="s">
        <v>314</v>
      </c>
      <c r="C64" s="32"/>
      <c r="D64" s="11" t="s">
        <v>31</v>
      </c>
      <c r="E64" s="33"/>
      <c r="F64" s="34"/>
      <c r="G64" s="35"/>
      <c r="H64" s="36">
        <f>J64+K64+AF64</f>
        <v>41276.051999999996</v>
      </c>
      <c r="I64" s="37">
        <v>0</v>
      </c>
      <c r="J64" s="36">
        <v>17966.544000000002</v>
      </c>
      <c r="K64" s="36">
        <f t="shared" si="25"/>
        <v>23309.507999999998</v>
      </c>
      <c r="L64" s="36">
        <v>17966.544000000002</v>
      </c>
      <c r="M64" s="36">
        <v>23213.065999999999</v>
      </c>
      <c r="N64" s="36">
        <v>96.441999999999993</v>
      </c>
      <c r="O64" s="36">
        <v>0</v>
      </c>
      <c r="P64" s="97">
        <v>0</v>
      </c>
      <c r="Q64" s="97">
        <v>0</v>
      </c>
      <c r="R64" s="97">
        <v>0</v>
      </c>
      <c r="S64" s="97">
        <v>0</v>
      </c>
      <c r="T64" s="97">
        <f t="shared" si="2"/>
        <v>0</v>
      </c>
      <c r="U64" s="97">
        <v>0</v>
      </c>
      <c r="V64" s="97">
        <v>0</v>
      </c>
      <c r="W64" s="97">
        <v>0</v>
      </c>
      <c r="X64" s="97">
        <v>0</v>
      </c>
      <c r="Y64" s="97">
        <v>0</v>
      </c>
      <c r="Z64" s="97">
        <v>0</v>
      </c>
      <c r="AA64" s="97">
        <v>0</v>
      </c>
      <c r="AB64" s="97">
        <v>0</v>
      </c>
      <c r="AC64" s="97">
        <v>0</v>
      </c>
      <c r="AD64" s="97">
        <v>0</v>
      </c>
      <c r="AE64" s="97">
        <v>0</v>
      </c>
      <c r="AF64" s="120">
        <f t="shared" si="6"/>
        <v>0</v>
      </c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</row>
    <row r="65" spans="1:248">
      <c r="A65" s="22" t="s">
        <v>312</v>
      </c>
      <c r="B65" s="22" t="s">
        <v>314</v>
      </c>
      <c r="C65" s="32"/>
      <c r="D65" s="42" t="s">
        <v>41</v>
      </c>
      <c r="E65" s="33"/>
      <c r="F65" s="34"/>
      <c r="G65" s="35"/>
      <c r="H65" s="36">
        <f>J65+K65+AF65</f>
        <v>99903.126999999993</v>
      </c>
      <c r="I65" s="37">
        <v>0</v>
      </c>
      <c r="J65" s="36">
        <v>15440.955</v>
      </c>
      <c r="K65" s="36">
        <f t="shared" si="25"/>
        <v>84462.171999999991</v>
      </c>
      <c r="L65" s="36">
        <v>15440.955</v>
      </c>
      <c r="M65" s="36">
        <v>53705.322999999997</v>
      </c>
      <c r="N65" s="36">
        <v>30756.848999999998</v>
      </c>
      <c r="O65" s="36">
        <v>0</v>
      </c>
      <c r="P65" s="97">
        <v>0</v>
      </c>
      <c r="Q65" s="97">
        <v>0</v>
      </c>
      <c r="R65" s="97">
        <v>0</v>
      </c>
      <c r="S65" s="97">
        <v>0</v>
      </c>
      <c r="T65" s="97">
        <f t="shared" si="2"/>
        <v>0</v>
      </c>
      <c r="U65" s="97">
        <v>0</v>
      </c>
      <c r="V65" s="97">
        <v>0</v>
      </c>
      <c r="W65" s="97">
        <v>0</v>
      </c>
      <c r="X65" s="97">
        <v>0</v>
      </c>
      <c r="Y65" s="97">
        <v>0</v>
      </c>
      <c r="Z65" s="97">
        <v>0</v>
      </c>
      <c r="AA65" s="97">
        <v>0</v>
      </c>
      <c r="AB65" s="97">
        <v>0</v>
      </c>
      <c r="AC65" s="97">
        <v>0</v>
      </c>
      <c r="AD65" s="97">
        <v>0</v>
      </c>
      <c r="AE65" s="97">
        <v>0</v>
      </c>
      <c r="AF65" s="120">
        <f t="shared" si="6"/>
        <v>0</v>
      </c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</row>
    <row r="66" spans="1:248">
      <c r="A66" s="22" t="s">
        <v>312</v>
      </c>
      <c r="B66" s="22" t="s">
        <v>314</v>
      </c>
      <c r="C66" s="32"/>
      <c r="D66" s="11" t="s">
        <v>77</v>
      </c>
      <c r="E66" s="33"/>
      <c r="F66" s="34"/>
      <c r="G66" s="35"/>
      <c r="H66" s="36">
        <f>J66+K66+AF66</f>
        <v>39703.792000000001</v>
      </c>
      <c r="I66" s="37">
        <v>0</v>
      </c>
      <c r="J66" s="36">
        <v>5003.134</v>
      </c>
      <c r="K66" s="36">
        <f t="shared" si="25"/>
        <v>34700.658000000003</v>
      </c>
      <c r="L66" s="36">
        <v>5003.134</v>
      </c>
      <c r="M66" s="36">
        <v>34700.658000000003</v>
      </c>
      <c r="N66" s="36">
        <v>0</v>
      </c>
      <c r="O66" s="36">
        <v>0</v>
      </c>
      <c r="P66" s="97">
        <v>0</v>
      </c>
      <c r="Q66" s="97">
        <v>0</v>
      </c>
      <c r="R66" s="97">
        <v>0</v>
      </c>
      <c r="S66" s="97">
        <v>0</v>
      </c>
      <c r="T66" s="97">
        <f t="shared" si="2"/>
        <v>0</v>
      </c>
      <c r="U66" s="97">
        <v>0</v>
      </c>
      <c r="V66" s="97">
        <v>0</v>
      </c>
      <c r="W66" s="97">
        <v>0</v>
      </c>
      <c r="X66" s="97">
        <v>0</v>
      </c>
      <c r="Y66" s="97">
        <v>0</v>
      </c>
      <c r="Z66" s="97">
        <v>0</v>
      </c>
      <c r="AA66" s="97">
        <v>0</v>
      </c>
      <c r="AB66" s="97">
        <v>0</v>
      </c>
      <c r="AC66" s="97">
        <v>0</v>
      </c>
      <c r="AD66" s="97">
        <v>0</v>
      </c>
      <c r="AE66" s="97">
        <v>0</v>
      </c>
      <c r="AF66" s="120">
        <f t="shared" si="6"/>
        <v>0</v>
      </c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</row>
    <row r="67" spans="1:248" ht="22.5">
      <c r="A67" s="22" t="s">
        <v>311</v>
      </c>
      <c r="C67" s="21">
        <v>21</v>
      </c>
      <c r="D67" s="26" t="s">
        <v>78</v>
      </c>
      <c r="E67" s="27" t="s">
        <v>431</v>
      </c>
      <c r="F67" s="28" t="s">
        <v>410</v>
      </c>
      <c r="G67" s="29">
        <f>H68</f>
        <v>151134.25599999999</v>
      </c>
      <c r="H67" s="30">
        <f>H68+H69+H70</f>
        <v>179399.25599999999</v>
      </c>
      <c r="I67" s="31">
        <v>136779.25599999999</v>
      </c>
      <c r="J67" s="31">
        <v>139302.25599999999</v>
      </c>
      <c r="K67" s="31">
        <f t="shared" si="25"/>
        <v>18091.62</v>
      </c>
      <c r="L67" s="30">
        <v>2523</v>
      </c>
      <c r="M67" s="30">
        <v>1850.88</v>
      </c>
      <c r="N67" s="30">
        <v>3505.12</v>
      </c>
      <c r="O67" s="31">
        <f>SUM(O68:O70)</f>
        <v>5830</v>
      </c>
      <c r="P67" s="98">
        <f t="shared" ref="P67:V67" si="43">SUM(P68:P70)</f>
        <v>2524</v>
      </c>
      <c r="Q67" s="98">
        <f t="shared" si="43"/>
        <v>4381.62</v>
      </c>
      <c r="R67" s="98">
        <f t="shared" si="43"/>
        <v>4593.38</v>
      </c>
      <c r="S67" s="98">
        <f t="shared" si="43"/>
        <v>7412</v>
      </c>
      <c r="T67" s="98">
        <f t="shared" si="43"/>
        <v>10000</v>
      </c>
      <c r="U67" s="98">
        <f t="shared" si="43"/>
        <v>5000</v>
      </c>
      <c r="V67" s="98">
        <f t="shared" si="43"/>
        <v>5000</v>
      </c>
      <c r="W67" s="95">
        <f t="shared" ref="W67:AE67" si="44">W68+W69+W70</f>
        <v>0</v>
      </c>
      <c r="X67" s="95">
        <f t="shared" si="44"/>
        <v>0</v>
      </c>
      <c r="Y67" s="95">
        <f t="shared" si="44"/>
        <v>0</v>
      </c>
      <c r="Z67" s="95">
        <f t="shared" si="44"/>
        <v>0</v>
      </c>
      <c r="AA67" s="95">
        <f t="shared" si="44"/>
        <v>0</v>
      </c>
      <c r="AB67" s="95">
        <f t="shared" si="44"/>
        <v>0</v>
      </c>
      <c r="AC67" s="95">
        <f t="shared" si="44"/>
        <v>0</v>
      </c>
      <c r="AD67" s="95">
        <f t="shared" si="44"/>
        <v>0</v>
      </c>
      <c r="AE67" s="95">
        <f t="shared" si="44"/>
        <v>0</v>
      </c>
      <c r="AF67" s="30">
        <f t="shared" si="6"/>
        <v>22005.38</v>
      </c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</row>
    <row r="68" spans="1:248">
      <c r="A68" s="22" t="s">
        <v>311</v>
      </c>
      <c r="C68" s="32"/>
      <c r="D68" s="11" t="s">
        <v>31</v>
      </c>
      <c r="E68" s="33"/>
      <c r="F68" s="34"/>
      <c r="G68" s="35"/>
      <c r="H68" s="36">
        <f>J68+K68+AF68</f>
        <v>151134.25599999999</v>
      </c>
      <c r="I68" s="37">
        <v>109122.25599999999</v>
      </c>
      <c r="J68" s="36">
        <v>111645.25599999999</v>
      </c>
      <c r="K68" s="36">
        <f t="shared" si="25"/>
        <v>17483.62</v>
      </c>
      <c r="L68" s="36">
        <v>2523</v>
      </c>
      <c r="M68" s="36">
        <v>1850.88</v>
      </c>
      <c r="N68" s="36">
        <v>3305.12</v>
      </c>
      <c r="O68" s="36">
        <f>6022-150-450</f>
        <v>5422</v>
      </c>
      <c r="P68" s="97">
        <v>2524</v>
      </c>
      <c r="Q68" s="97">
        <v>4381.62</v>
      </c>
      <c r="R68" s="97">
        <v>4593.38</v>
      </c>
      <c r="S68" s="97">
        <v>7412</v>
      </c>
      <c r="T68" s="97">
        <f t="shared" si="2"/>
        <v>10000</v>
      </c>
      <c r="U68" s="97">
        <v>5000</v>
      </c>
      <c r="V68" s="97">
        <v>5000</v>
      </c>
      <c r="W68" s="97">
        <v>0</v>
      </c>
      <c r="X68" s="97">
        <v>0</v>
      </c>
      <c r="Y68" s="97">
        <v>0</v>
      </c>
      <c r="Z68" s="97">
        <v>0</v>
      </c>
      <c r="AA68" s="97">
        <v>0</v>
      </c>
      <c r="AB68" s="97">
        <v>0</v>
      </c>
      <c r="AC68" s="97">
        <v>0</v>
      </c>
      <c r="AD68" s="97">
        <v>0</v>
      </c>
      <c r="AE68" s="97">
        <v>0</v>
      </c>
      <c r="AF68" s="120">
        <f t="shared" si="6"/>
        <v>22005.38</v>
      </c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</row>
    <row r="69" spans="1:248">
      <c r="A69" s="22" t="s">
        <v>311</v>
      </c>
      <c r="C69" s="32"/>
      <c r="D69" s="11" t="s">
        <v>32</v>
      </c>
      <c r="E69" s="33"/>
      <c r="F69" s="34"/>
      <c r="G69" s="35"/>
      <c r="H69" s="36">
        <f>J69+K69+AF69</f>
        <v>26554</v>
      </c>
      <c r="I69" s="37">
        <v>25946</v>
      </c>
      <c r="J69" s="36">
        <v>25946</v>
      </c>
      <c r="K69" s="36">
        <f t="shared" si="25"/>
        <v>608</v>
      </c>
      <c r="L69" s="36">
        <v>0</v>
      </c>
      <c r="M69" s="36">
        <v>0</v>
      </c>
      <c r="N69" s="36">
        <v>200</v>
      </c>
      <c r="O69" s="36">
        <v>408</v>
      </c>
      <c r="P69" s="97">
        <v>0</v>
      </c>
      <c r="Q69" s="97">
        <v>0</v>
      </c>
      <c r="R69" s="97">
        <v>0</v>
      </c>
      <c r="S69" s="97">
        <v>0</v>
      </c>
      <c r="T69" s="97">
        <f t="shared" si="2"/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120">
        <f t="shared" si="6"/>
        <v>0</v>
      </c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</row>
    <row r="70" spans="1:248">
      <c r="A70" s="22" t="s">
        <v>311</v>
      </c>
      <c r="C70" s="32"/>
      <c r="D70" s="11" t="s">
        <v>79</v>
      </c>
      <c r="E70" s="33"/>
      <c r="F70" s="34"/>
      <c r="G70" s="35"/>
      <c r="H70" s="36">
        <f>J70+K70+AF70</f>
        <v>1711</v>
      </c>
      <c r="I70" s="37">
        <v>1711</v>
      </c>
      <c r="J70" s="36">
        <v>1711</v>
      </c>
      <c r="K70" s="36">
        <f t="shared" si="25"/>
        <v>0</v>
      </c>
      <c r="L70" s="36">
        <v>0</v>
      </c>
      <c r="M70" s="36">
        <v>0</v>
      </c>
      <c r="N70" s="36">
        <v>0</v>
      </c>
      <c r="O70" s="36">
        <v>0</v>
      </c>
      <c r="P70" s="97">
        <v>0</v>
      </c>
      <c r="Q70" s="97">
        <v>0</v>
      </c>
      <c r="R70" s="97">
        <v>0</v>
      </c>
      <c r="S70" s="97">
        <v>0</v>
      </c>
      <c r="T70" s="97">
        <f t="shared" si="2"/>
        <v>0</v>
      </c>
      <c r="U70" s="97">
        <v>0</v>
      </c>
      <c r="V70" s="97">
        <v>0</v>
      </c>
      <c r="W70" s="97">
        <v>0</v>
      </c>
      <c r="X70" s="97">
        <v>0</v>
      </c>
      <c r="Y70" s="97">
        <v>0</v>
      </c>
      <c r="Z70" s="97">
        <v>0</v>
      </c>
      <c r="AA70" s="97">
        <v>0</v>
      </c>
      <c r="AB70" s="97">
        <v>0</v>
      </c>
      <c r="AC70" s="97">
        <v>0</v>
      </c>
      <c r="AD70" s="97">
        <v>0</v>
      </c>
      <c r="AE70" s="97">
        <v>0</v>
      </c>
      <c r="AF70" s="120">
        <f t="shared" si="6"/>
        <v>0</v>
      </c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</row>
    <row r="71" spans="1:248" ht="22.5">
      <c r="A71" s="22" t="s">
        <v>313</v>
      </c>
      <c r="B71" s="22" t="s">
        <v>314</v>
      </c>
      <c r="C71" s="21">
        <v>22</v>
      </c>
      <c r="D71" s="26" t="s">
        <v>80</v>
      </c>
      <c r="E71" s="27" t="s">
        <v>43</v>
      </c>
      <c r="F71" s="28" t="s">
        <v>440</v>
      </c>
      <c r="G71" s="29">
        <f>H72</f>
        <v>21718.841</v>
      </c>
      <c r="H71" s="30">
        <f>H72+H73+H74</f>
        <v>32807.85</v>
      </c>
      <c r="I71" s="31">
        <v>1821.559</v>
      </c>
      <c r="J71" s="31">
        <v>2072.5590000000002</v>
      </c>
      <c r="K71" s="31">
        <f t="shared" ref="K71:K80" si="45">SUM(M71:Q71)</f>
        <v>30735.291000000005</v>
      </c>
      <c r="L71" s="30">
        <v>251</v>
      </c>
      <c r="M71" s="30">
        <v>16635.562000000002</v>
      </c>
      <c r="N71" s="30">
        <v>282.48700000000002</v>
      </c>
      <c r="O71" s="31">
        <f>SUM(O72:O74)</f>
        <v>409.36300000000006</v>
      </c>
      <c r="P71" s="98">
        <f t="shared" ref="P71:T71" si="46">SUM(P72:P74)</f>
        <v>13407.879000000001</v>
      </c>
      <c r="Q71" s="98">
        <f t="shared" si="46"/>
        <v>0</v>
      </c>
      <c r="R71" s="98">
        <f t="shared" si="46"/>
        <v>0</v>
      </c>
      <c r="S71" s="98">
        <f t="shared" si="46"/>
        <v>0</v>
      </c>
      <c r="T71" s="98">
        <f t="shared" si="46"/>
        <v>0</v>
      </c>
      <c r="U71" s="95">
        <f>U72+U73+U74</f>
        <v>0</v>
      </c>
      <c r="V71" s="95">
        <f t="shared" ref="V71:AE71" si="47">V72+V73+V74</f>
        <v>0</v>
      </c>
      <c r="W71" s="95">
        <f t="shared" si="47"/>
        <v>0</v>
      </c>
      <c r="X71" s="95">
        <f t="shared" si="47"/>
        <v>0</v>
      </c>
      <c r="Y71" s="95">
        <f t="shared" si="47"/>
        <v>0</v>
      </c>
      <c r="Z71" s="95">
        <f t="shared" si="47"/>
        <v>0</v>
      </c>
      <c r="AA71" s="95">
        <f t="shared" si="47"/>
        <v>0</v>
      </c>
      <c r="AB71" s="95">
        <f t="shared" si="47"/>
        <v>0</v>
      </c>
      <c r="AC71" s="95">
        <f t="shared" si="47"/>
        <v>0</v>
      </c>
      <c r="AD71" s="95">
        <f t="shared" si="47"/>
        <v>0</v>
      </c>
      <c r="AE71" s="95">
        <f t="shared" si="47"/>
        <v>0</v>
      </c>
      <c r="AF71" s="30">
        <f t="shared" si="6"/>
        <v>0</v>
      </c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</row>
    <row r="72" spans="1:248">
      <c r="A72" s="22" t="s">
        <v>313</v>
      </c>
      <c r="B72" s="22" t="s">
        <v>314</v>
      </c>
      <c r="C72" s="32"/>
      <c r="D72" s="11" t="s">
        <v>31</v>
      </c>
      <c r="E72" s="33"/>
      <c r="F72" s="34"/>
      <c r="G72" s="35"/>
      <c r="H72" s="36">
        <f>J72+K72+AF72</f>
        <v>21718.841</v>
      </c>
      <c r="I72" s="37">
        <v>1821.559</v>
      </c>
      <c r="J72" s="36">
        <v>1974.1589999999999</v>
      </c>
      <c r="K72" s="36">
        <f t="shared" si="45"/>
        <v>19744.682000000001</v>
      </c>
      <c r="L72" s="36">
        <v>152.6</v>
      </c>
      <c r="M72" s="36">
        <v>5644.9530000000004</v>
      </c>
      <c r="N72" s="36">
        <v>282.48700000000002</v>
      </c>
      <c r="O72" s="36">
        <f>329.713+79.65</f>
        <v>409.36300000000006</v>
      </c>
      <c r="P72" s="115">
        <v>13407.879000000001</v>
      </c>
      <c r="Q72" s="97">
        <v>0</v>
      </c>
      <c r="R72" s="97">
        <v>0</v>
      </c>
      <c r="S72" s="97">
        <v>0</v>
      </c>
      <c r="T72" s="97">
        <f t="shared" ref="T72:T80" si="48">SUM(U72:AE72)</f>
        <v>0</v>
      </c>
      <c r="U72" s="97">
        <v>0</v>
      </c>
      <c r="V72" s="97">
        <v>0</v>
      </c>
      <c r="W72" s="97">
        <v>0</v>
      </c>
      <c r="X72" s="97">
        <v>0</v>
      </c>
      <c r="Y72" s="97">
        <v>0</v>
      </c>
      <c r="Z72" s="97">
        <v>0</v>
      </c>
      <c r="AA72" s="97">
        <v>0</v>
      </c>
      <c r="AB72" s="97">
        <v>0</v>
      </c>
      <c r="AC72" s="97">
        <v>0</v>
      </c>
      <c r="AD72" s="97">
        <v>0</v>
      </c>
      <c r="AE72" s="97">
        <v>0</v>
      </c>
      <c r="AF72" s="120">
        <f t="shared" si="6"/>
        <v>0</v>
      </c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</row>
    <row r="73" spans="1:248">
      <c r="A73" s="22" t="s">
        <v>313</v>
      </c>
      <c r="B73" s="22" t="s">
        <v>314</v>
      </c>
      <c r="C73" s="32"/>
      <c r="D73" s="11" t="s">
        <v>82</v>
      </c>
      <c r="E73" s="33"/>
      <c r="F73" s="34"/>
      <c r="G73" s="35"/>
      <c r="H73" s="36">
        <f>J73+K73+AF73</f>
        <v>8788.509</v>
      </c>
      <c r="I73" s="37">
        <v>0</v>
      </c>
      <c r="J73" s="36">
        <v>98.4</v>
      </c>
      <c r="K73" s="36">
        <f t="shared" si="45"/>
        <v>8690.1090000000004</v>
      </c>
      <c r="L73" s="36">
        <v>98.4</v>
      </c>
      <c r="M73" s="36">
        <v>8690.1090000000004</v>
      </c>
      <c r="N73" s="36">
        <v>0</v>
      </c>
      <c r="O73" s="36">
        <v>0</v>
      </c>
      <c r="P73" s="97">
        <v>0</v>
      </c>
      <c r="Q73" s="97">
        <v>0</v>
      </c>
      <c r="R73" s="97">
        <v>0</v>
      </c>
      <c r="S73" s="97">
        <v>0</v>
      </c>
      <c r="T73" s="97">
        <f t="shared" si="48"/>
        <v>0</v>
      </c>
      <c r="U73" s="97">
        <v>0</v>
      </c>
      <c r="V73" s="97">
        <v>0</v>
      </c>
      <c r="W73" s="97">
        <v>0</v>
      </c>
      <c r="X73" s="97">
        <v>0</v>
      </c>
      <c r="Y73" s="97">
        <v>0</v>
      </c>
      <c r="Z73" s="97">
        <v>0</v>
      </c>
      <c r="AA73" s="97">
        <v>0</v>
      </c>
      <c r="AB73" s="97">
        <v>0</v>
      </c>
      <c r="AC73" s="97">
        <v>0</v>
      </c>
      <c r="AD73" s="97">
        <v>0</v>
      </c>
      <c r="AE73" s="97">
        <v>0</v>
      </c>
      <c r="AF73" s="120">
        <f t="shared" si="6"/>
        <v>0</v>
      </c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</row>
    <row r="74" spans="1:248">
      <c r="A74" s="22" t="s">
        <v>313</v>
      </c>
      <c r="B74" s="22" t="s">
        <v>314</v>
      </c>
      <c r="C74" s="32"/>
      <c r="D74" s="11" t="s">
        <v>83</v>
      </c>
      <c r="E74" s="33"/>
      <c r="F74" s="34"/>
      <c r="G74" s="35"/>
      <c r="H74" s="36">
        <f>J74+K74+AF74</f>
        <v>2300.5</v>
      </c>
      <c r="I74" s="37">
        <v>0</v>
      </c>
      <c r="J74" s="36">
        <v>0</v>
      </c>
      <c r="K74" s="36">
        <f t="shared" si="45"/>
        <v>2300.5</v>
      </c>
      <c r="L74" s="36">
        <v>0</v>
      </c>
      <c r="M74" s="36">
        <v>2300.5</v>
      </c>
      <c r="N74" s="36">
        <v>0</v>
      </c>
      <c r="O74" s="36">
        <v>0</v>
      </c>
      <c r="P74" s="97">
        <v>0</v>
      </c>
      <c r="Q74" s="97">
        <v>0</v>
      </c>
      <c r="R74" s="97">
        <v>0</v>
      </c>
      <c r="S74" s="97">
        <v>0</v>
      </c>
      <c r="T74" s="97">
        <f t="shared" si="48"/>
        <v>0</v>
      </c>
      <c r="U74" s="97">
        <v>0</v>
      </c>
      <c r="V74" s="97">
        <v>0</v>
      </c>
      <c r="W74" s="97">
        <v>0</v>
      </c>
      <c r="X74" s="97">
        <v>0</v>
      </c>
      <c r="Y74" s="97">
        <v>0</v>
      </c>
      <c r="Z74" s="97">
        <v>0</v>
      </c>
      <c r="AA74" s="97">
        <v>0</v>
      </c>
      <c r="AB74" s="97">
        <v>0</v>
      </c>
      <c r="AC74" s="97">
        <v>0</v>
      </c>
      <c r="AD74" s="97">
        <v>0</v>
      </c>
      <c r="AE74" s="97">
        <v>0</v>
      </c>
      <c r="AF74" s="120">
        <f t="shared" ref="AF74:AF148" si="49">R74+S74+T74</f>
        <v>0</v>
      </c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</row>
    <row r="75" spans="1:248" ht="22.5">
      <c r="A75" s="22" t="s">
        <v>313</v>
      </c>
      <c r="B75" s="22" t="s">
        <v>314</v>
      </c>
      <c r="C75" s="21">
        <v>23</v>
      </c>
      <c r="D75" s="45" t="s">
        <v>84</v>
      </c>
      <c r="E75" s="27" t="s">
        <v>85</v>
      </c>
      <c r="F75" s="50" t="s">
        <v>436</v>
      </c>
      <c r="G75" s="29">
        <f>H76</f>
        <v>98753.312999999995</v>
      </c>
      <c r="H75" s="30">
        <f>H76</f>
        <v>98753.312999999995</v>
      </c>
      <c r="I75" s="31">
        <f>I76</f>
        <v>0</v>
      </c>
      <c r="J75" s="31">
        <f>J76</f>
        <v>50</v>
      </c>
      <c r="K75" s="31">
        <f t="shared" si="45"/>
        <v>24759.813000000002</v>
      </c>
      <c r="L75" s="30">
        <f>L76</f>
        <v>50</v>
      </c>
      <c r="M75" s="30">
        <f t="shared" ref="M75:S75" si="50">M76</f>
        <v>4128</v>
      </c>
      <c r="N75" s="30">
        <f t="shared" si="50"/>
        <v>7999.2</v>
      </c>
      <c r="O75" s="30">
        <f t="shared" si="50"/>
        <v>1344.3689999999999</v>
      </c>
      <c r="P75" s="95">
        <f t="shared" si="50"/>
        <v>2296.7420000000002</v>
      </c>
      <c r="Q75" s="95">
        <f t="shared" si="50"/>
        <v>8991.5020000000004</v>
      </c>
      <c r="R75" s="95">
        <f t="shared" si="50"/>
        <v>23943.5</v>
      </c>
      <c r="S75" s="95">
        <f t="shared" si="50"/>
        <v>25000</v>
      </c>
      <c r="T75" s="95">
        <f t="shared" si="48"/>
        <v>25000</v>
      </c>
      <c r="U75" s="95">
        <f>U76</f>
        <v>25000</v>
      </c>
      <c r="V75" s="95">
        <f t="shared" ref="V75:AE75" si="51">V76</f>
        <v>0</v>
      </c>
      <c r="W75" s="95">
        <f t="shared" si="51"/>
        <v>0</v>
      </c>
      <c r="X75" s="95">
        <f t="shared" si="51"/>
        <v>0</v>
      </c>
      <c r="Y75" s="95">
        <f t="shared" si="51"/>
        <v>0</v>
      </c>
      <c r="Z75" s="95">
        <f t="shared" si="51"/>
        <v>0</v>
      </c>
      <c r="AA75" s="95">
        <f t="shared" si="51"/>
        <v>0</v>
      </c>
      <c r="AB75" s="95">
        <f t="shared" si="51"/>
        <v>0</v>
      </c>
      <c r="AC75" s="95">
        <f t="shared" si="51"/>
        <v>0</v>
      </c>
      <c r="AD75" s="95">
        <f t="shared" si="51"/>
        <v>0</v>
      </c>
      <c r="AE75" s="95">
        <f t="shared" si="51"/>
        <v>0</v>
      </c>
      <c r="AF75" s="30">
        <f t="shared" si="49"/>
        <v>73943.5</v>
      </c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</row>
    <row r="76" spans="1:248">
      <c r="A76" s="22" t="s">
        <v>313</v>
      </c>
      <c r="B76" s="22" t="s">
        <v>314</v>
      </c>
      <c r="C76" s="32"/>
      <c r="D76" s="11" t="s">
        <v>31</v>
      </c>
      <c r="E76" s="33"/>
      <c r="F76" s="34"/>
      <c r="G76" s="35"/>
      <c r="H76" s="36">
        <f>J76+K76+AF76</f>
        <v>98753.312999999995</v>
      </c>
      <c r="I76" s="37">
        <v>0</v>
      </c>
      <c r="J76" s="36">
        <v>50</v>
      </c>
      <c r="K76" s="36">
        <f t="shared" si="45"/>
        <v>24759.813000000002</v>
      </c>
      <c r="L76" s="36">
        <v>50</v>
      </c>
      <c r="M76" s="36">
        <v>4128</v>
      </c>
      <c r="N76" s="36">
        <v>7999.2</v>
      </c>
      <c r="O76" s="38">
        <v>1344.3689999999999</v>
      </c>
      <c r="P76" s="97">
        <v>2296.7420000000002</v>
      </c>
      <c r="Q76" s="97">
        <v>8991.5020000000004</v>
      </c>
      <c r="R76" s="97">
        <v>23943.5</v>
      </c>
      <c r="S76" s="97">
        <v>25000</v>
      </c>
      <c r="T76" s="97">
        <f t="shared" si="48"/>
        <v>25000</v>
      </c>
      <c r="U76" s="97">
        <v>25000</v>
      </c>
      <c r="V76" s="97">
        <v>0</v>
      </c>
      <c r="W76" s="97">
        <v>0</v>
      </c>
      <c r="X76" s="97">
        <v>0</v>
      </c>
      <c r="Y76" s="97">
        <v>0</v>
      </c>
      <c r="Z76" s="97">
        <v>0</v>
      </c>
      <c r="AA76" s="97">
        <v>0</v>
      </c>
      <c r="AB76" s="97">
        <v>0</v>
      </c>
      <c r="AC76" s="97">
        <v>0</v>
      </c>
      <c r="AD76" s="97">
        <v>0</v>
      </c>
      <c r="AE76" s="97">
        <v>0</v>
      </c>
      <c r="AF76" s="120">
        <f t="shared" si="49"/>
        <v>73943.5</v>
      </c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</row>
    <row r="77" spans="1:248" ht="22.5">
      <c r="A77" s="22" t="s">
        <v>313</v>
      </c>
      <c r="B77" s="22" t="s">
        <v>315</v>
      </c>
      <c r="C77" s="21">
        <v>24</v>
      </c>
      <c r="D77" s="26" t="s">
        <v>87</v>
      </c>
      <c r="E77" s="27" t="s">
        <v>51</v>
      </c>
      <c r="F77" s="28" t="s">
        <v>88</v>
      </c>
      <c r="G77" s="29">
        <f>H78</f>
        <v>9609.5750000000007</v>
      </c>
      <c r="H77" s="30">
        <f>H78+H79+H80</f>
        <v>16289.985000000001</v>
      </c>
      <c r="I77" s="31">
        <v>0</v>
      </c>
      <c r="J77" s="31">
        <v>0</v>
      </c>
      <c r="K77" s="31">
        <f t="shared" si="45"/>
        <v>16289.985000000001</v>
      </c>
      <c r="L77" s="30">
        <f>L78+L79+L80</f>
        <v>0</v>
      </c>
      <c r="M77" s="30">
        <f t="shared" ref="M77:S77" si="52">M78+M79+M80</f>
        <v>0</v>
      </c>
      <c r="N77" s="30">
        <f t="shared" si="52"/>
        <v>6055.3140000000003</v>
      </c>
      <c r="O77" s="30">
        <f t="shared" si="52"/>
        <v>10234.671</v>
      </c>
      <c r="P77" s="95">
        <f t="shared" si="52"/>
        <v>0</v>
      </c>
      <c r="Q77" s="95">
        <f t="shared" si="52"/>
        <v>0</v>
      </c>
      <c r="R77" s="95">
        <f t="shared" si="52"/>
        <v>0</v>
      </c>
      <c r="S77" s="95">
        <f t="shared" si="52"/>
        <v>0</v>
      </c>
      <c r="T77" s="95">
        <f t="shared" si="48"/>
        <v>0</v>
      </c>
      <c r="U77" s="95">
        <f>U78+U79+U80</f>
        <v>0</v>
      </c>
      <c r="V77" s="95">
        <f t="shared" ref="V77:AE77" si="53">V78+V79+V80</f>
        <v>0</v>
      </c>
      <c r="W77" s="95">
        <f t="shared" si="53"/>
        <v>0</v>
      </c>
      <c r="X77" s="95">
        <f t="shared" si="53"/>
        <v>0</v>
      </c>
      <c r="Y77" s="95">
        <f t="shared" si="53"/>
        <v>0</v>
      </c>
      <c r="Z77" s="95">
        <f t="shared" si="53"/>
        <v>0</v>
      </c>
      <c r="AA77" s="95">
        <f t="shared" si="53"/>
        <v>0</v>
      </c>
      <c r="AB77" s="95">
        <f t="shared" si="53"/>
        <v>0</v>
      </c>
      <c r="AC77" s="95">
        <f t="shared" si="53"/>
        <v>0</v>
      </c>
      <c r="AD77" s="95">
        <f t="shared" si="53"/>
        <v>0</v>
      </c>
      <c r="AE77" s="95">
        <f t="shared" si="53"/>
        <v>0</v>
      </c>
      <c r="AF77" s="30">
        <f t="shared" si="49"/>
        <v>0</v>
      </c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</row>
    <row r="78" spans="1:248">
      <c r="A78" s="22" t="s">
        <v>313</v>
      </c>
      <c r="B78" s="22" t="s">
        <v>315</v>
      </c>
      <c r="C78" s="32"/>
      <c r="D78" s="11" t="s">
        <v>31</v>
      </c>
      <c r="E78" s="33"/>
      <c r="F78" s="34"/>
      <c r="G78" s="35"/>
      <c r="H78" s="36">
        <f>J78+K78+AF78</f>
        <v>9609.5750000000007</v>
      </c>
      <c r="I78" s="37">
        <v>0</v>
      </c>
      <c r="J78" s="36">
        <v>0</v>
      </c>
      <c r="K78" s="36">
        <f t="shared" si="45"/>
        <v>9609.5750000000007</v>
      </c>
      <c r="L78" s="36">
        <v>0</v>
      </c>
      <c r="M78" s="36">
        <v>0</v>
      </c>
      <c r="N78" s="36">
        <v>3599.3139999999999</v>
      </c>
      <c r="O78" s="51">
        <f>11414.465-3000-1919.512-484.692</f>
        <v>6010.2610000000004</v>
      </c>
      <c r="P78" s="96">
        <v>0</v>
      </c>
      <c r="Q78" s="97">
        <v>0</v>
      </c>
      <c r="R78" s="97">
        <v>0</v>
      </c>
      <c r="S78" s="97">
        <v>0</v>
      </c>
      <c r="T78" s="97">
        <f t="shared" si="48"/>
        <v>0</v>
      </c>
      <c r="U78" s="97">
        <v>0</v>
      </c>
      <c r="V78" s="97">
        <v>0</v>
      </c>
      <c r="W78" s="97">
        <v>0</v>
      </c>
      <c r="X78" s="97">
        <v>0</v>
      </c>
      <c r="Y78" s="97">
        <v>0</v>
      </c>
      <c r="Z78" s="97">
        <v>0</v>
      </c>
      <c r="AA78" s="97">
        <v>0</v>
      </c>
      <c r="AB78" s="97">
        <v>0</v>
      </c>
      <c r="AC78" s="97">
        <v>0</v>
      </c>
      <c r="AD78" s="97">
        <v>0</v>
      </c>
      <c r="AE78" s="97">
        <v>0</v>
      </c>
      <c r="AF78" s="120">
        <f t="shared" si="49"/>
        <v>0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</row>
    <row r="79" spans="1:248">
      <c r="A79" s="22" t="s">
        <v>313</v>
      </c>
      <c r="B79" s="22" t="s">
        <v>315</v>
      </c>
      <c r="C79" s="32"/>
      <c r="D79" s="11" t="s">
        <v>89</v>
      </c>
      <c r="E79" s="33"/>
      <c r="F79" s="34"/>
      <c r="G79" s="35"/>
      <c r="H79" s="36">
        <f>J79+K79+AF79</f>
        <v>3000</v>
      </c>
      <c r="I79" s="37">
        <v>0</v>
      </c>
      <c r="J79" s="36">
        <v>0</v>
      </c>
      <c r="K79" s="36">
        <f t="shared" si="45"/>
        <v>3000</v>
      </c>
      <c r="L79" s="36">
        <v>0</v>
      </c>
      <c r="M79" s="36">
        <v>0</v>
      </c>
      <c r="N79" s="36">
        <v>0</v>
      </c>
      <c r="O79" s="51">
        <v>3000</v>
      </c>
      <c r="P79" s="97">
        <v>0</v>
      </c>
      <c r="Q79" s="97">
        <v>0</v>
      </c>
      <c r="R79" s="97">
        <v>0</v>
      </c>
      <c r="S79" s="97">
        <v>0</v>
      </c>
      <c r="T79" s="97">
        <f t="shared" si="48"/>
        <v>0</v>
      </c>
      <c r="U79" s="97">
        <v>0</v>
      </c>
      <c r="V79" s="97">
        <v>0</v>
      </c>
      <c r="W79" s="97">
        <v>0</v>
      </c>
      <c r="X79" s="97">
        <v>0</v>
      </c>
      <c r="Y79" s="97">
        <v>0</v>
      </c>
      <c r="Z79" s="97">
        <v>0</v>
      </c>
      <c r="AA79" s="97">
        <v>0</v>
      </c>
      <c r="AB79" s="97">
        <v>0</v>
      </c>
      <c r="AC79" s="97">
        <v>0</v>
      </c>
      <c r="AD79" s="97">
        <v>0</v>
      </c>
      <c r="AE79" s="97">
        <v>0</v>
      </c>
      <c r="AF79" s="120">
        <f t="shared" si="49"/>
        <v>0</v>
      </c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</row>
    <row r="80" spans="1:248">
      <c r="A80" s="22" t="s">
        <v>313</v>
      </c>
      <c r="B80" s="22" t="s">
        <v>315</v>
      </c>
      <c r="C80" s="32"/>
      <c r="D80" s="11" t="s">
        <v>32</v>
      </c>
      <c r="E80" s="33"/>
      <c r="F80" s="34"/>
      <c r="G80" s="35"/>
      <c r="H80" s="36">
        <f>J80+K80+AF80</f>
        <v>3680.41</v>
      </c>
      <c r="I80" s="37">
        <v>0</v>
      </c>
      <c r="J80" s="36">
        <v>0</v>
      </c>
      <c r="K80" s="36">
        <f t="shared" si="45"/>
        <v>3680.41</v>
      </c>
      <c r="L80" s="36">
        <v>0</v>
      </c>
      <c r="M80" s="36">
        <v>0</v>
      </c>
      <c r="N80" s="47">
        <v>2456</v>
      </c>
      <c r="O80" s="47">
        <v>1224.4100000000001</v>
      </c>
      <c r="P80" s="97">
        <v>0</v>
      </c>
      <c r="Q80" s="97">
        <v>0</v>
      </c>
      <c r="R80" s="97">
        <v>0</v>
      </c>
      <c r="S80" s="97">
        <v>0</v>
      </c>
      <c r="T80" s="97">
        <f t="shared" si="48"/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97">
        <v>0</v>
      </c>
      <c r="AD80" s="97">
        <v>0</v>
      </c>
      <c r="AE80" s="97">
        <v>0</v>
      </c>
      <c r="AF80" s="120">
        <f t="shared" si="49"/>
        <v>0</v>
      </c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</row>
    <row r="81" spans="1:32" ht="22.5">
      <c r="A81" s="22" t="s">
        <v>313</v>
      </c>
      <c r="B81" s="22" t="s">
        <v>315</v>
      </c>
      <c r="C81" s="21">
        <v>25</v>
      </c>
      <c r="D81" s="26" t="s">
        <v>90</v>
      </c>
      <c r="E81" s="27" t="s">
        <v>91</v>
      </c>
      <c r="F81" s="28" t="s">
        <v>131</v>
      </c>
      <c r="G81" s="29">
        <f>H82</f>
        <v>7500</v>
      </c>
      <c r="H81" s="30">
        <f>H82</f>
        <v>7500</v>
      </c>
      <c r="I81" s="31">
        <f>I82</f>
        <v>0</v>
      </c>
      <c r="J81" s="31">
        <f>J82</f>
        <v>0</v>
      </c>
      <c r="K81" s="31">
        <f>SUM(M81:Q81)</f>
        <v>6500</v>
      </c>
      <c r="L81" s="30">
        <f>L82</f>
        <v>0</v>
      </c>
      <c r="M81" s="30">
        <f t="shared" ref="M81:AF81" si="54">M82</f>
        <v>500</v>
      </c>
      <c r="N81" s="30">
        <f t="shared" si="54"/>
        <v>1500</v>
      </c>
      <c r="O81" s="30">
        <f t="shared" si="54"/>
        <v>1500</v>
      </c>
      <c r="P81" s="95">
        <f t="shared" si="54"/>
        <v>1500</v>
      </c>
      <c r="Q81" s="95">
        <f t="shared" si="54"/>
        <v>1500</v>
      </c>
      <c r="R81" s="95">
        <f t="shared" si="54"/>
        <v>1000</v>
      </c>
      <c r="S81" s="95">
        <f t="shared" si="54"/>
        <v>0</v>
      </c>
      <c r="T81" s="95">
        <f t="shared" si="54"/>
        <v>0</v>
      </c>
      <c r="U81" s="95">
        <f t="shared" si="54"/>
        <v>0</v>
      </c>
      <c r="V81" s="95">
        <f t="shared" si="54"/>
        <v>0</v>
      </c>
      <c r="W81" s="95">
        <f t="shared" si="54"/>
        <v>0</v>
      </c>
      <c r="X81" s="95">
        <f t="shared" si="54"/>
        <v>0</v>
      </c>
      <c r="Y81" s="95">
        <f t="shared" si="54"/>
        <v>0</v>
      </c>
      <c r="Z81" s="95">
        <f t="shared" si="54"/>
        <v>0</v>
      </c>
      <c r="AA81" s="95">
        <f t="shared" si="54"/>
        <v>0</v>
      </c>
      <c r="AB81" s="95">
        <f t="shared" si="54"/>
        <v>0</v>
      </c>
      <c r="AC81" s="95">
        <f t="shared" si="54"/>
        <v>0</v>
      </c>
      <c r="AD81" s="95">
        <f t="shared" si="54"/>
        <v>0</v>
      </c>
      <c r="AE81" s="95">
        <f t="shared" si="54"/>
        <v>0</v>
      </c>
      <c r="AF81" s="30">
        <f t="shared" si="54"/>
        <v>1000</v>
      </c>
    </row>
    <row r="82" spans="1:32">
      <c r="A82" s="22" t="s">
        <v>313</v>
      </c>
      <c r="B82" s="22" t="s">
        <v>315</v>
      </c>
      <c r="C82" s="32"/>
      <c r="D82" s="11" t="s">
        <v>31</v>
      </c>
      <c r="E82" s="33"/>
      <c r="F82" s="34"/>
      <c r="G82" s="35"/>
      <c r="H82" s="36">
        <f>J82+K82+AF82</f>
        <v>7500</v>
      </c>
      <c r="I82" s="37">
        <v>0</v>
      </c>
      <c r="J82" s="52">
        <v>0</v>
      </c>
      <c r="K82" s="36">
        <f>SUM(M82:Q82)</f>
        <v>6500</v>
      </c>
      <c r="L82" s="36">
        <v>0</v>
      </c>
      <c r="M82" s="36">
        <v>500</v>
      </c>
      <c r="N82" s="36">
        <v>1500</v>
      </c>
      <c r="O82" s="36">
        <v>1500</v>
      </c>
      <c r="P82" s="97">
        <v>1500</v>
      </c>
      <c r="Q82" s="97">
        <v>1500</v>
      </c>
      <c r="R82" s="97">
        <v>1000</v>
      </c>
      <c r="S82" s="97">
        <v>0</v>
      </c>
      <c r="T82" s="97">
        <f>SUM(U82:AE82)</f>
        <v>0</v>
      </c>
      <c r="U82" s="97">
        <v>0</v>
      </c>
      <c r="V82" s="97">
        <v>0</v>
      </c>
      <c r="W82" s="97">
        <v>0</v>
      </c>
      <c r="X82" s="97">
        <v>0</v>
      </c>
      <c r="Y82" s="97">
        <v>0</v>
      </c>
      <c r="Z82" s="97">
        <v>0</v>
      </c>
      <c r="AA82" s="97">
        <v>0</v>
      </c>
      <c r="AB82" s="97">
        <v>0</v>
      </c>
      <c r="AC82" s="97">
        <v>0</v>
      </c>
      <c r="AD82" s="97">
        <v>0</v>
      </c>
      <c r="AE82" s="97">
        <v>0</v>
      </c>
      <c r="AF82" s="120">
        <f t="shared" si="49"/>
        <v>1000</v>
      </c>
    </row>
    <row r="83" spans="1:32" ht="22.5">
      <c r="A83" s="22" t="s">
        <v>313</v>
      </c>
      <c r="B83" s="22" t="s">
        <v>315</v>
      </c>
      <c r="C83" s="21">
        <v>26</v>
      </c>
      <c r="D83" s="26" t="s">
        <v>93</v>
      </c>
      <c r="E83" s="27" t="s">
        <v>94</v>
      </c>
      <c r="F83" s="28" t="s">
        <v>409</v>
      </c>
      <c r="G83" s="29">
        <f>H84</f>
        <v>13998.649000000001</v>
      </c>
      <c r="H83" s="30">
        <f>H84+H85</f>
        <v>15446.889000000001</v>
      </c>
      <c r="I83" s="30">
        <f>I84+I85</f>
        <v>4017.5819999999999</v>
      </c>
      <c r="J83" s="30">
        <f>J84+J85</f>
        <v>4017.5819999999999</v>
      </c>
      <c r="K83" s="31">
        <f>SUM(M83:Q83)</f>
        <v>9229.3070000000007</v>
      </c>
      <c r="L83" s="30">
        <f>L84+L85</f>
        <v>0</v>
      </c>
      <c r="M83" s="30">
        <f t="shared" ref="M83:S83" si="55">M84+M85</f>
        <v>0</v>
      </c>
      <c r="N83" s="30">
        <f t="shared" si="55"/>
        <v>50</v>
      </c>
      <c r="O83" s="30">
        <f t="shared" si="55"/>
        <v>2946.8429999999998</v>
      </c>
      <c r="P83" s="95">
        <f t="shared" si="55"/>
        <v>5932.4639999999999</v>
      </c>
      <c r="Q83" s="95">
        <f t="shared" si="55"/>
        <v>300</v>
      </c>
      <c r="R83" s="95">
        <f t="shared" si="55"/>
        <v>0</v>
      </c>
      <c r="S83" s="95">
        <f t="shared" si="55"/>
        <v>2200</v>
      </c>
      <c r="T83" s="95">
        <f>SUM(U83:AE83)</f>
        <v>0</v>
      </c>
      <c r="U83" s="95">
        <f>U84+U85</f>
        <v>0</v>
      </c>
      <c r="V83" s="95">
        <f t="shared" ref="V83:AE83" si="56">V84+V85</f>
        <v>0</v>
      </c>
      <c r="W83" s="95">
        <f t="shared" si="56"/>
        <v>0</v>
      </c>
      <c r="X83" s="95">
        <f t="shared" si="56"/>
        <v>0</v>
      </c>
      <c r="Y83" s="95">
        <f t="shared" si="56"/>
        <v>0</v>
      </c>
      <c r="Z83" s="95">
        <f t="shared" si="56"/>
        <v>0</v>
      </c>
      <c r="AA83" s="95">
        <f t="shared" si="56"/>
        <v>0</v>
      </c>
      <c r="AB83" s="95">
        <f t="shared" si="56"/>
        <v>0</v>
      </c>
      <c r="AC83" s="95">
        <f t="shared" si="56"/>
        <v>0</v>
      </c>
      <c r="AD83" s="95">
        <f t="shared" si="56"/>
        <v>0</v>
      </c>
      <c r="AE83" s="95">
        <f t="shared" si="56"/>
        <v>0</v>
      </c>
      <c r="AF83" s="30">
        <f t="shared" si="49"/>
        <v>2200</v>
      </c>
    </row>
    <row r="84" spans="1:32">
      <c r="A84" s="22" t="s">
        <v>313</v>
      </c>
      <c r="B84" s="22" t="s">
        <v>315</v>
      </c>
      <c r="C84" s="32"/>
      <c r="D84" s="11" t="s">
        <v>31</v>
      </c>
      <c r="E84" s="33"/>
      <c r="F84" s="34"/>
      <c r="G84" s="35"/>
      <c r="H84" s="36">
        <f>J84+K84+AF84</f>
        <v>13998.649000000001</v>
      </c>
      <c r="I84" s="37">
        <v>3100.451</v>
      </c>
      <c r="J84" s="36">
        <v>3100.451</v>
      </c>
      <c r="K84" s="36">
        <f>SUM(M84:Q84)</f>
        <v>8698.1980000000003</v>
      </c>
      <c r="L84" s="36">
        <v>0</v>
      </c>
      <c r="M84" s="36">
        <v>0</v>
      </c>
      <c r="N84" s="36">
        <v>50</v>
      </c>
      <c r="O84" s="38">
        <v>2415.7339999999999</v>
      </c>
      <c r="P84" s="96">
        <v>5932.4639999999999</v>
      </c>
      <c r="Q84" s="97">
        <v>300</v>
      </c>
      <c r="R84" s="97">
        <v>0</v>
      </c>
      <c r="S84" s="97">
        <v>2200</v>
      </c>
      <c r="T84" s="97">
        <f>SUM(U84:AE84)</f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120">
        <f t="shared" si="49"/>
        <v>2200</v>
      </c>
    </row>
    <row r="85" spans="1:32">
      <c r="A85" s="22" t="s">
        <v>313</v>
      </c>
      <c r="B85" s="22" t="s">
        <v>315</v>
      </c>
      <c r="C85" s="44"/>
      <c r="D85" s="11" t="s">
        <v>95</v>
      </c>
      <c r="E85" s="33"/>
      <c r="F85" s="34"/>
      <c r="G85" s="35"/>
      <c r="H85" s="36">
        <f>J85+K85+AF85</f>
        <v>1448.24</v>
      </c>
      <c r="I85" s="37">
        <v>917.13099999999997</v>
      </c>
      <c r="J85" s="36">
        <v>917.13099999999997</v>
      </c>
      <c r="K85" s="36">
        <f>SUM(M85:Q85)</f>
        <v>531.10900000000004</v>
      </c>
      <c r="L85" s="36">
        <v>0</v>
      </c>
      <c r="M85" s="36">
        <v>0</v>
      </c>
      <c r="N85" s="36">
        <v>0</v>
      </c>
      <c r="O85" s="36">
        <v>531.10900000000004</v>
      </c>
      <c r="P85" s="97">
        <v>0</v>
      </c>
      <c r="Q85" s="97">
        <v>0</v>
      </c>
      <c r="R85" s="97">
        <v>0</v>
      </c>
      <c r="S85" s="97">
        <v>0</v>
      </c>
      <c r="T85" s="97">
        <f>SUM(U85:AE85)</f>
        <v>0</v>
      </c>
      <c r="U85" s="97">
        <v>0</v>
      </c>
      <c r="V85" s="97">
        <v>0</v>
      </c>
      <c r="W85" s="97">
        <v>0</v>
      </c>
      <c r="X85" s="97">
        <v>0</v>
      </c>
      <c r="Y85" s="97">
        <v>0</v>
      </c>
      <c r="Z85" s="97">
        <v>0</v>
      </c>
      <c r="AA85" s="97">
        <v>0</v>
      </c>
      <c r="AB85" s="97">
        <v>0</v>
      </c>
      <c r="AC85" s="97">
        <v>0</v>
      </c>
      <c r="AD85" s="97">
        <v>0</v>
      </c>
      <c r="AE85" s="97">
        <v>0</v>
      </c>
      <c r="AF85" s="120">
        <f t="shared" si="49"/>
        <v>0</v>
      </c>
    </row>
    <row r="86" spans="1:32" ht="39" customHeight="1">
      <c r="A86" s="22" t="s">
        <v>313</v>
      </c>
      <c r="B86" s="22" t="s">
        <v>314</v>
      </c>
      <c r="C86" s="21">
        <v>27</v>
      </c>
      <c r="D86" s="26" t="s">
        <v>345</v>
      </c>
      <c r="E86" s="27" t="s">
        <v>353</v>
      </c>
      <c r="F86" s="28" t="s">
        <v>391</v>
      </c>
      <c r="G86" s="29">
        <f>H87</f>
        <v>232426.99000000002</v>
      </c>
      <c r="H86" s="30">
        <f>H87+H88+H89</f>
        <v>370745.73400000005</v>
      </c>
      <c r="I86" s="30">
        <f>I87+I88</f>
        <v>0</v>
      </c>
      <c r="J86" s="30">
        <f>J87+J88</f>
        <v>0</v>
      </c>
      <c r="K86" s="31">
        <f t="shared" ref="K86:K103" si="57">SUM(M86:Q86)</f>
        <v>25821.139000000003</v>
      </c>
      <c r="L86" s="30">
        <f t="shared" ref="L86:S86" si="58">L87+L88</f>
        <v>0</v>
      </c>
      <c r="M86" s="30">
        <f t="shared" si="58"/>
        <v>0</v>
      </c>
      <c r="N86" s="30">
        <f t="shared" si="58"/>
        <v>160.63800000000001</v>
      </c>
      <c r="O86" s="31">
        <f t="shared" si="58"/>
        <v>191.26500000000004</v>
      </c>
      <c r="P86" s="95">
        <f t="shared" si="58"/>
        <v>1.966</v>
      </c>
      <c r="Q86" s="95">
        <f>Q87+Q88+Q89</f>
        <v>25467.270000000004</v>
      </c>
      <c r="R86" s="95">
        <f>R87+R88+R89</f>
        <v>118480.40200000002</v>
      </c>
      <c r="S86" s="95">
        <f>S87+S88+S89</f>
        <v>102561.526</v>
      </c>
      <c r="T86" s="95">
        <f>T87+T88+T89</f>
        <v>123882.667</v>
      </c>
      <c r="U86" s="95">
        <f t="shared" ref="U86:AE86" si="59">U87+U88+U89</f>
        <v>62892.624000000003</v>
      </c>
      <c r="V86" s="95">
        <f t="shared" si="59"/>
        <v>60990.042999999998</v>
      </c>
      <c r="W86" s="95">
        <f t="shared" si="59"/>
        <v>0</v>
      </c>
      <c r="X86" s="95">
        <f t="shared" si="59"/>
        <v>0</v>
      </c>
      <c r="Y86" s="95">
        <f t="shared" si="59"/>
        <v>0</v>
      </c>
      <c r="Z86" s="95">
        <f t="shared" si="59"/>
        <v>0</v>
      </c>
      <c r="AA86" s="95">
        <f t="shared" si="59"/>
        <v>0</v>
      </c>
      <c r="AB86" s="95">
        <f t="shared" si="59"/>
        <v>0</v>
      </c>
      <c r="AC86" s="95">
        <f t="shared" si="59"/>
        <v>0</v>
      </c>
      <c r="AD86" s="95">
        <f t="shared" si="59"/>
        <v>0</v>
      </c>
      <c r="AE86" s="95">
        <f t="shared" si="59"/>
        <v>0</v>
      </c>
      <c r="AF86" s="30">
        <f>AF87+AF88+AF89</f>
        <v>344924.59500000003</v>
      </c>
    </row>
    <row r="87" spans="1:32">
      <c r="A87" s="22" t="s">
        <v>313</v>
      </c>
      <c r="B87" s="22" t="s">
        <v>314</v>
      </c>
      <c r="C87" s="32"/>
      <c r="D87" s="11" t="s">
        <v>31</v>
      </c>
      <c r="E87" s="36"/>
      <c r="F87" s="36"/>
      <c r="G87" s="36"/>
      <c r="H87" s="36">
        <f>J87+K87+AF87</f>
        <v>232426.99000000002</v>
      </c>
      <c r="I87" s="36">
        <v>0</v>
      </c>
      <c r="J87" s="36">
        <v>0</v>
      </c>
      <c r="K87" s="36">
        <f t="shared" si="57"/>
        <v>12889.064</v>
      </c>
      <c r="L87" s="12">
        <v>0</v>
      </c>
      <c r="M87" s="12">
        <v>0</v>
      </c>
      <c r="N87" s="13">
        <v>68.763000000000005</v>
      </c>
      <c r="O87" s="53">
        <f>269.956-4.52-150</f>
        <v>115.43600000000004</v>
      </c>
      <c r="P87" s="104">
        <v>1.966</v>
      </c>
      <c r="Q87" s="104">
        <v>12702.898999999999</v>
      </c>
      <c r="R87" s="101">
        <v>58134.544000000002</v>
      </c>
      <c r="S87" s="101">
        <v>54143.398000000001</v>
      </c>
      <c r="T87" s="97">
        <f t="shared" ref="T87:T89" si="60">SUM(U87:AE87)</f>
        <v>107259.984</v>
      </c>
      <c r="U87" s="101">
        <v>50172.336000000003</v>
      </c>
      <c r="V87" s="101">
        <v>57087.648000000001</v>
      </c>
      <c r="W87" s="101">
        <v>0</v>
      </c>
      <c r="X87" s="101">
        <v>0</v>
      </c>
      <c r="Y87" s="101">
        <v>0</v>
      </c>
      <c r="Z87" s="101">
        <v>0</v>
      </c>
      <c r="AA87" s="101">
        <v>0</v>
      </c>
      <c r="AB87" s="101">
        <v>0</v>
      </c>
      <c r="AC87" s="101">
        <v>0</v>
      </c>
      <c r="AD87" s="101">
        <v>0</v>
      </c>
      <c r="AE87" s="101">
        <v>0</v>
      </c>
      <c r="AF87" s="120">
        <f t="shared" si="49"/>
        <v>219537.92600000001</v>
      </c>
    </row>
    <row r="88" spans="1:32">
      <c r="A88" s="22" t="s">
        <v>313</v>
      </c>
      <c r="B88" s="22" t="s">
        <v>314</v>
      </c>
      <c r="C88" s="32"/>
      <c r="D88" s="42" t="s">
        <v>41</v>
      </c>
      <c r="E88" s="36"/>
      <c r="F88" s="36"/>
      <c r="G88" s="36"/>
      <c r="H88" s="36">
        <f>J88+K88+AF88</f>
        <v>109780.89300000001</v>
      </c>
      <c r="I88" s="36">
        <v>0</v>
      </c>
      <c r="J88" s="36">
        <v>0</v>
      </c>
      <c r="K88" s="36">
        <f t="shared" si="57"/>
        <v>10119.065000000001</v>
      </c>
      <c r="L88" s="12">
        <v>0</v>
      </c>
      <c r="M88" s="12">
        <v>0</v>
      </c>
      <c r="N88" s="13">
        <v>91.875</v>
      </c>
      <c r="O88" s="53">
        <f>78.567-2.738</f>
        <v>75.828999999999994</v>
      </c>
      <c r="P88" s="104">
        <v>0</v>
      </c>
      <c r="Q88" s="104">
        <v>9951.3610000000008</v>
      </c>
      <c r="R88" s="101">
        <v>47211.417000000001</v>
      </c>
      <c r="S88" s="101">
        <v>40727.728000000003</v>
      </c>
      <c r="T88" s="97">
        <f t="shared" si="60"/>
        <v>11722.683000000001</v>
      </c>
      <c r="U88" s="101">
        <v>11720.288</v>
      </c>
      <c r="V88" s="101">
        <v>2.395</v>
      </c>
      <c r="W88" s="101">
        <v>0</v>
      </c>
      <c r="X88" s="101">
        <v>0</v>
      </c>
      <c r="Y88" s="101">
        <v>0</v>
      </c>
      <c r="Z88" s="101">
        <v>0</v>
      </c>
      <c r="AA88" s="101">
        <v>0</v>
      </c>
      <c r="AB88" s="101">
        <v>0</v>
      </c>
      <c r="AC88" s="101">
        <v>0</v>
      </c>
      <c r="AD88" s="101">
        <v>0</v>
      </c>
      <c r="AE88" s="101">
        <v>0</v>
      </c>
      <c r="AF88" s="120">
        <f t="shared" si="49"/>
        <v>99661.828000000009</v>
      </c>
    </row>
    <row r="89" spans="1:32">
      <c r="C89" s="32"/>
      <c r="D89" s="11" t="s">
        <v>95</v>
      </c>
      <c r="E89" s="36"/>
      <c r="F89" s="36"/>
      <c r="G89" s="36"/>
      <c r="H89" s="36">
        <f>J89+K89+AF89</f>
        <v>28537.851000000002</v>
      </c>
      <c r="I89" s="36"/>
      <c r="J89" s="36"/>
      <c r="K89" s="36">
        <f t="shared" si="57"/>
        <v>2813.01</v>
      </c>
      <c r="L89" s="12"/>
      <c r="M89" s="12">
        <v>0</v>
      </c>
      <c r="N89" s="13">
        <v>0</v>
      </c>
      <c r="O89" s="53">
        <v>0</v>
      </c>
      <c r="P89" s="104">
        <v>0</v>
      </c>
      <c r="Q89" s="104">
        <v>2813.01</v>
      </c>
      <c r="R89" s="101">
        <v>13134.441000000001</v>
      </c>
      <c r="S89" s="101">
        <v>7690.4</v>
      </c>
      <c r="T89" s="97">
        <f t="shared" si="60"/>
        <v>4900</v>
      </c>
      <c r="U89" s="101">
        <v>1000</v>
      </c>
      <c r="V89" s="101">
        <v>3900</v>
      </c>
      <c r="W89" s="101">
        <v>0</v>
      </c>
      <c r="X89" s="101">
        <v>0</v>
      </c>
      <c r="Y89" s="101">
        <v>0</v>
      </c>
      <c r="Z89" s="101">
        <v>0</v>
      </c>
      <c r="AA89" s="101">
        <v>0</v>
      </c>
      <c r="AB89" s="101">
        <v>0</v>
      </c>
      <c r="AC89" s="101">
        <v>0</v>
      </c>
      <c r="AD89" s="101">
        <v>0</v>
      </c>
      <c r="AE89" s="101">
        <v>0</v>
      </c>
      <c r="AF89" s="120">
        <f t="shared" si="49"/>
        <v>25724.841</v>
      </c>
    </row>
    <row r="90" spans="1:32" ht="40.5" customHeight="1">
      <c r="A90" s="22" t="s">
        <v>313</v>
      </c>
      <c r="B90" s="22" t="s">
        <v>316</v>
      </c>
      <c r="C90" s="21">
        <v>28</v>
      </c>
      <c r="D90" s="26" t="s">
        <v>97</v>
      </c>
      <c r="E90" s="27" t="s">
        <v>51</v>
      </c>
      <c r="F90" s="28" t="s">
        <v>390</v>
      </c>
      <c r="G90" s="29">
        <f>H91</f>
        <v>232000</v>
      </c>
      <c r="H90" s="30">
        <f>H91+H92+H93</f>
        <v>241437.32</v>
      </c>
      <c r="I90" s="30">
        <f>I91+I92</f>
        <v>0</v>
      </c>
      <c r="J90" s="30">
        <f>J91+J92</f>
        <v>0</v>
      </c>
      <c r="K90" s="31">
        <f t="shared" si="57"/>
        <v>2700</v>
      </c>
      <c r="L90" s="30">
        <f t="shared" ref="L90:P90" si="61">L91+L92</f>
        <v>0</v>
      </c>
      <c r="M90" s="30">
        <f t="shared" si="61"/>
        <v>0</v>
      </c>
      <c r="N90" s="30">
        <f t="shared" si="61"/>
        <v>0</v>
      </c>
      <c r="O90" s="30">
        <f t="shared" si="61"/>
        <v>0</v>
      </c>
      <c r="P90" s="95">
        <f t="shared" si="61"/>
        <v>0</v>
      </c>
      <c r="Q90" s="95">
        <f>Q91+Q92+Q93</f>
        <v>2700</v>
      </c>
      <c r="R90" s="95">
        <f t="shared" ref="R90:S90" si="62">R91+R92+R93</f>
        <v>51737.32</v>
      </c>
      <c r="S90" s="95">
        <f t="shared" si="62"/>
        <v>87000</v>
      </c>
      <c r="T90" s="95">
        <f>T91+T92+T93</f>
        <v>100000</v>
      </c>
      <c r="U90" s="95">
        <f>U91+U92+U93</f>
        <v>81000</v>
      </c>
      <c r="V90" s="95">
        <f t="shared" ref="V90:AF90" si="63">V91+V92+V93</f>
        <v>19000</v>
      </c>
      <c r="W90" s="95">
        <f t="shared" si="63"/>
        <v>0</v>
      </c>
      <c r="X90" s="95">
        <f t="shared" si="63"/>
        <v>0</v>
      </c>
      <c r="Y90" s="95">
        <f t="shared" si="63"/>
        <v>0</v>
      </c>
      <c r="Z90" s="95">
        <f t="shared" si="63"/>
        <v>0</v>
      </c>
      <c r="AA90" s="95">
        <f t="shared" si="63"/>
        <v>0</v>
      </c>
      <c r="AB90" s="95">
        <f t="shared" si="63"/>
        <v>0</v>
      </c>
      <c r="AC90" s="95">
        <f t="shared" si="63"/>
        <v>0</v>
      </c>
      <c r="AD90" s="95">
        <f t="shared" si="63"/>
        <v>0</v>
      </c>
      <c r="AE90" s="95">
        <f t="shared" si="63"/>
        <v>0</v>
      </c>
      <c r="AF90" s="95">
        <f t="shared" si="63"/>
        <v>238737.32</v>
      </c>
    </row>
    <row r="91" spans="1:32">
      <c r="A91" s="22" t="s">
        <v>313</v>
      </c>
      <c r="B91" s="22" t="s">
        <v>316</v>
      </c>
      <c r="C91" s="32"/>
      <c r="D91" s="11" t="s">
        <v>31</v>
      </c>
      <c r="E91" s="36"/>
      <c r="F91" s="36"/>
      <c r="G91" s="36"/>
      <c r="H91" s="36">
        <f>J91+K91+AF91</f>
        <v>232000</v>
      </c>
      <c r="I91" s="36">
        <v>0</v>
      </c>
      <c r="J91" s="36">
        <v>0</v>
      </c>
      <c r="K91" s="36">
        <f t="shared" si="57"/>
        <v>2700</v>
      </c>
      <c r="L91" s="12">
        <v>0</v>
      </c>
      <c r="M91" s="12">
        <v>0</v>
      </c>
      <c r="N91" s="49">
        <v>0</v>
      </c>
      <c r="O91" s="13">
        <v>0</v>
      </c>
      <c r="P91" s="100">
        <v>0</v>
      </c>
      <c r="Q91" s="104">
        <v>2700</v>
      </c>
      <c r="R91" s="104">
        <v>48300</v>
      </c>
      <c r="S91" s="104">
        <v>82000</v>
      </c>
      <c r="T91" s="131">
        <f t="shared" ref="T91:T100" si="64">SUM(U91:AE91)</f>
        <v>99000</v>
      </c>
      <c r="U91" s="104">
        <v>80000</v>
      </c>
      <c r="V91" s="104">
        <v>19000</v>
      </c>
      <c r="W91" s="104">
        <v>0</v>
      </c>
      <c r="X91" s="104">
        <v>0</v>
      </c>
      <c r="Y91" s="104">
        <v>0</v>
      </c>
      <c r="Z91" s="104">
        <v>0</v>
      </c>
      <c r="AA91" s="104">
        <v>0</v>
      </c>
      <c r="AB91" s="104">
        <v>0</v>
      </c>
      <c r="AC91" s="104">
        <v>0</v>
      </c>
      <c r="AD91" s="104">
        <v>0</v>
      </c>
      <c r="AE91" s="104">
        <v>0</v>
      </c>
      <c r="AF91" s="120">
        <f t="shared" si="49"/>
        <v>229300</v>
      </c>
    </row>
    <row r="92" spans="1:32">
      <c r="A92" s="22" t="s">
        <v>313</v>
      </c>
      <c r="B92" s="22" t="s">
        <v>316</v>
      </c>
      <c r="C92" s="32"/>
      <c r="D92" s="42" t="s">
        <v>41</v>
      </c>
      <c r="E92" s="36"/>
      <c r="F92" s="36"/>
      <c r="G92" s="36"/>
      <c r="H92" s="36">
        <f>J92+K92+AF92</f>
        <v>0</v>
      </c>
      <c r="I92" s="36">
        <v>0</v>
      </c>
      <c r="J92" s="36">
        <v>0</v>
      </c>
      <c r="K92" s="36">
        <f t="shared" si="57"/>
        <v>0</v>
      </c>
      <c r="L92" s="12">
        <v>0</v>
      </c>
      <c r="M92" s="12">
        <v>0</v>
      </c>
      <c r="N92" s="49">
        <v>0</v>
      </c>
      <c r="O92" s="13">
        <v>0</v>
      </c>
      <c r="P92" s="100">
        <v>0</v>
      </c>
      <c r="Q92" s="104">
        <v>0</v>
      </c>
      <c r="R92" s="104">
        <v>0</v>
      </c>
      <c r="S92" s="104">
        <v>0</v>
      </c>
      <c r="T92" s="96">
        <f t="shared" si="64"/>
        <v>0</v>
      </c>
      <c r="U92" s="104">
        <v>0</v>
      </c>
      <c r="V92" s="104">
        <v>0</v>
      </c>
      <c r="W92" s="104">
        <v>0</v>
      </c>
      <c r="X92" s="104">
        <v>0</v>
      </c>
      <c r="Y92" s="104">
        <v>0</v>
      </c>
      <c r="Z92" s="104">
        <v>0</v>
      </c>
      <c r="AA92" s="104">
        <v>0</v>
      </c>
      <c r="AB92" s="104">
        <v>0</v>
      </c>
      <c r="AC92" s="104">
        <v>0</v>
      </c>
      <c r="AD92" s="104">
        <v>0</v>
      </c>
      <c r="AE92" s="104">
        <v>0</v>
      </c>
      <c r="AF92" s="120">
        <f t="shared" si="49"/>
        <v>0</v>
      </c>
    </row>
    <row r="93" spans="1:32">
      <c r="C93" s="32"/>
      <c r="D93" s="11" t="s">
        <v>95</v>
      </c>
      <c r="E93" s="36"/>
      <c r="F93" s="36"/>
      <c r="G93" s="36"/>
      <c r="H93" s="36">
        <f>J93+K93+AF93</f>
        <v>9437.32</v>
      </c>
      <c r="I93" s="36"/>
      <c r="J93" s="36"/>
      <c r="K93" s="36">
        <f t="shared" si="57"/>
        <v>0</v>
      </c>
      <c r="L93" s="12"/>
      <c r="M93" s="12"/>
      <c r="N93" s="49"/>
      <c r="O93" s="13"/>
      <c r="P93" s="100"/>
      <c r="Q93" s="104">
        <v>0</v>
      </c>
      <c r="R93" s="132">
        <v>3437.32</v>
      </c>
      <c r="S93" s="132">
        <v>5000</v>
      </c>
      <c r="T93" s="132">
        <v>1000</v>
      </c>
      <c r="U93" s="132">
        <v>1000</v>
      </c>
      <c r="V93" s="104">
        <v>0</v>
      </c>
      <c r="W93" s="104">
        <v>0</v>
      </c>
      <c r="X93" s="104">
        <v>0</v>
      </c>
      <c r="Y93" s="104">
        <v>0</v>
      </c>
      <c r="Z93" s="104">
        <v>0</v>
      </c>
      <c r="AA93" s="104">
        <v>0</v>
      </c>
      <c r="AB93" s="104">
        <v>0</v>
      </c>
      <c r="AC93" s="104">
        <v>0</v>
      </c>
      <c r="AD93" s="104">
        <v>0</v>
      </c>
      <c r="AE93" s="104">
        <v>0</v>
      </c>
      <c r="AF93" s="120">
        <f t="shared" si="49"/>
        <v>9437.32</v>
      </c>
    </row>
    <row r="94" spans="1:32" ht="30.75" customHeight="1">
      <c r="A94" s="22" t="s">
        <v>311</v>
      </c>
      <c r="C94" s="21">
        <v>29</v>
      </c>
      <c r="D94" s="26" t="s">
        <v>98</v>
      </c>
      <c r="E94" s="27" t="s">
        <v>330</v>
      </c>
      <c r="F94" s="28" t="s">
        <v>99</v>
      </c>
      <c r="G94" s="29">
        <f>H95</f>
        <v>4603.277</v>
      </c>
      <c r="H94" s="30">
        <f>H95+H96</f>
        <v>23087.542999999998</v>
      </c>
      <c r="I94" s="30">
        <f>I95+I96</f>
        <v>0</v>
      </c>
      <c r="J94" s="30">
        <f>J95+J96</f>
        <v>0</v>
      </c>
      <c r="K94" s="31">
        <f t="shared" si="57"/>
        <v>23087.542999999998</v>
      </c>
      <c r="L94" s="30">
        <f t="shared" ref="L94:S94" si="65">L95+L96</f>
        <v>0</v>
      </c>
      <c r="M94" s="30">
        <f t="shared" si="65"/>
        <v>0</v>
      </c>
      <c r="N94" s="30">
        <f t="shared" si="65"/>
        <v>42.280999999999999</v>
      </c>
      <c r="O94" s="30">
        <f t="shared" si="65"/>
        <v>1033.077</v>
      </c>
      <c r="P94" s="95">
        <f t="shared" si="65"/>
        <v>22012.184999999998</v>
      </c>
      <c r="Q94" s="95">
        <f t="shared" si="65"/>
        <v>0</v>
      </c>
      <c r="R94" s="95">
        <f t="shared" si="65"/>
        <v>0</v>
      </c>
      <c r="S94" s="95">
        <f t="shared" si="65"/>
        <v>0</v>
      </c>
      <c r="T94" s="95">
        <f t="shared" si="64"/>
        <v>0</v>
      </c>
      <c r="U94" s="95">
        <f>U95+U96</f>
        <v>0</v>
      </c>
      <c r="V94" s="95">
        <f t="shared" ref="V94:AE94" si="66">V95+V96</f>
        <v>0</v>
      </c>
      <c r="W94" s="95">
        <f t="shared" si="66"/>
        <v>0</v>
      </c>
      <c r="X94" s="95">
        <f t="shared" si="66"/>
        <v>0</v>
      </c>
      <c r="Y94" s="95">
        <f t="shared" si="66"/>
        <v>0</v>
      </c>
      <c r="Z94" s="95">
        <f t="shared" si="66"/>
        <v>0</v>
      </c>
      <c r="AA94" s="95">
        <f t="shared" si="66"/>
        <v>0</v>
      </c>
      <c r="AB94" s="95">
        <f t="shared" si="66"/>
        <v>0</v>
      </c>
      <c r="AC94" s="95">
        <f t="shared" si="66"/>
        <v>0</v>
      </c>
      <c r="AD94" s="95">
        <f t="shared" si="66"/>
        <v>0</v>
      </c>
      <c r="AE94" s="95">
        <f t="shared" si="66"/>
        <v>0</v>
      </c>
      <c r="AF94" s="30">
        <f t="shared" si="49"/>
        <v>0</v>
      </c>
    </row>
    <row r="95" spans="1:32">
      <c r="A95" s="22" t="s">
        <v>311</v>
      </c>
      <c r="C95" s="32"/>
      <c r="D95" s="11" t="s">
        <v>31</v>
      </c>
      <c r="E95" s="36"/>
      <c r="F95" s="36"/>
      <c r="G95" s="36"/>
      <c r="H95" s="36">
        <f>J95+K95+AF95</f>
        <v>4603.277</v>
      </c>
      <c r="I95" s="36">
        <v>0</v>
      </c>
      <c r="J95" s="36">
        <v>0</v>
      </c>
      <c r="K95" s="36">
        <f t="shared" si="57"/>
        <v>4603.277</v>
      </c>
      <c r="L95" s="12">
        <v>0</v>
      </c>
      <c r="M95" s="12">
        <v>0</v>
      </c>
      <c r="N95" s="13">
        <v>13.881</v>
      </c>
      <c r="O95" s="13">
        <f>173.271+2.685-18.711</f>
        <v>157.245</v>
      </c>
      <c r="P95" s="100">
        <v>4432.1509999999998</v>
      </c>
      <c r="Q95" s="100">
        <f>207.87-207.87</f>
        <v>0</v>
      </c>
      <c r="R95" s="101">
        <v>0</v>
      </c>
      <c r="S95" s="101">
        <v>0</v>
      </c>
      <c r="T95" s="97">
        <f t="shared" si="64"/>
        <v>0</v>
      </c>
      <c r="U95" s="101">
        <v>0</v>
      </c>
      <c r="V95" s="101">
        <v>0</v>
      </c>
      <c r="W95" s="101">
        <v>0</v>
      </c>
      <c r="X95" s="101">
        <v>0</v>
      </c>
      <c r="Y95" s="101">
        <v>0</v>
      </c>
      <c r="Z95" s="101">
        <v>0</v>
      </c>
      <c r="AA95" s="101">
        <v>0</v>
      </c>
      <c r="AB95" s="101">
        <v>0</v>
      </c>
      <c r="AC95" s="101">
        <v>0</v>
      </c>
      <c r="AD95" s="101">
        <v>0</v>
      </c>
      <c r="AE95" s="101">
        <v>0</v>
      </c>
      <c r="AF95" s="120">
        <f t="shared" si="49"/>
        <v>0</v>
      </c>
    </row>
    <row r="96" spans="1:32">
      <c r="A96" s="22" t="s">
        <v>311</v>
      </c>
      <c r="C96" s="32"/>
      <c r="D96" s="42" t="s">
        <v>41</v>
      </c>
      <c r="E96" s="36"/>
      <c r="F96" s="36"/>
      <c r="G96" s="36"/>
      <c r="H96" s="36">
        <f>J96+K96+AF96</f>
        <v>18484.266</v>
      </c>
      <c r="I96" s="36">
        <v>0</v>
      </c>
      <c r="J96" s="36">
        <v>0</v>
      </c>
      <c r="K96" s="36">
        <f t="shared" si="57"/>
        <v>18484.266</v>
      </c>
      <c r="L96" s="12">
        <v>0</v>
      </c>
      <c r="M96" s="12">
        <v>0</v>
      </c>
      <c r="N96" s="13">
        <v>28.4</v>
      </c>
      <c r="O96" s="13">
        <f>981.861-106.029</f>
        <v>875.83199999999999</v>
      </c>
      <c r="P96" s="100">
        <v>17580.034</v>
      </c>
      <c r="Q96" s="100">
        <v>0</v>
      </c>
      <c r="R96" s="101">
        <v>0</v>
      </c>
      <c r="S96" s="101">
        <v>0</v>
      </c>
      <c r="T96" s="97">
        <f t="shared" si="64"/>
        <v>0</v>
      </c>
      <c r="U96" s="101">
        <v>0</v>
      </c>
      <c r="V96" s="101">
        <v>0</v>
      </c>
      <c r="W96" s="101">
        <v>0</v>
      </c>
      <c r="X96" s="101">
        <v>0</v>
      </c>
      <c r="Y96" s="101">
        <v>0</v>
      </c>
      <c r="Z96" s="101">
        <v>0</v>
      </c>
      <c r="AA96" s="101">
        <v>0</v>
      </c>
      <c r="AB96" s="101">
        <v>0</v>
      </c>
      <c r="AC96" s="101">
        <v>0</v>
      </c>
      <c r="AD96" s="101">
        <v>0</v>
      </c>
      <c r="AE96" s="101">
        <v>0</v>
      </c>
      <c r="AF96" s="120">
        <f t="shared" si="49"/>
        <v>0</v>
      </c>
    </row>
    <row r="97" spans="1:248" ht="36.75" customHeight="1">
      <c r="A97" s="22" t="s">
        <v>313</v>
      </c>
      <c r="B97" s="22" t="s">
        <v>316</v>
      </c>
      <c r="C97" s="21">
        <v>30</v>
      </c>
      <c r="D97" s="26" t="s">
        <v>329</v>
      </c>
      <c r="E97" s="27" t="s">
        <v>352</v>
      </c>
      <c r="F97" s="28" t="s">
        <v>419</v>
      </c>
      <c r="G97" s="29">
        <f>H98</f>
        <v>1965.7109999999998</v>
      </c>
      <c r="H97" s="30">
        <f>H98+H99</f>
        <v>9868.384</v>
      </c>
      <c r="I97" s="30">
        <f>I98+I99</f>
        <v>0</v>
      </c>
      <c r="J97" s="30">
        <f>J98+J99</f>
        <v>0</v>
      </c>
      <c r="K97" s="31">
        <f t="shared" ref="K97:K99" si="67">SUM(M97:Q97)</f>
        <v>388.32</v>
      </c>
      <c r="L97" s="30">
        <f t="shared" ref="L97:S97" si="68">L98+L99</f>
        <v>0</v>
      </c>
      <c r="M97" s="30">
        <f t="shared" si="68"/>
        <v>0</v>
      </c>
      <c r="N97" s="30">
        <f t="shared" si="68"/>
        <v>0</v>
      </c>
      <c r="O97" s="30">
        <f t="shared" si="68"/>
        <v>0</v>
      </c>
      <c r="P97" s="95">
        <f t="shared" si="68"/>
        <v>0</v>
      </c>
      <c r="Q97" s="95">
        <f t="shared" si="68"/>
        <v>388.32</v>
      </c>
      <c r="R97" s="98">
        <f t="shared" si="68"/>
        <v>2379.1129999999998</v>
      </c>
      <c r="S97" s="95">
        <f t="shared" si="68"/>
        <v>7100.951</v>
      </c>
      <c r="T97" s="95">
        <f t="shared" ref="T97:T99" si="69">SUM(U97:AE97)</f>
        <v>0</v>
      </c>
      <c r="U97" s="95">
        <f>U98+U99</f>
        <v>0</v>
      </c>
      <c r="V97" s="95">
        <f t="shared" ref="V97:AE97" si="70">V98+V99</f>
        <v>0</v>
      </c>
      <c r="W97" s="95">
        <f t="shared" si="70"/>
        <v>0</v>
      </c>
      <c r="X97" s="95">
        <f t="shared" si="70"/>
        <v>0</v>
      </c>
      <c r="Y97" s="95">
        <f t="shared" si="70"/>
        <v>0</v>
      </c>
      <c r="Z97" s="95">
        <f t="shared" si="70"/>
        <v>0</v>
      </c>
      <c r="AA97" s="95">
        <f t="shared" si="70"/>
        <v>0</v>
      </c>
      <c r="AB97" s="95">
        <f t="shared" si="70"/>
        <v>0</v>
      </c>
      <c r="AC97" s="95">
        <f t="shared" si="70"/>
        <v>0</v>
      </c>
      <c r="AD97" s="95">
        <f t="shared" si="70"/>
        <v>0</v>
      </c>
      <c r="AE97" s="95">
        <f t="shared" si="70"/>
        <v>0</v>
      </c>
      <c r="AF97" s="30">
        <f t="shared" si="49"/>
        <v>9480.0640000000003</v>
      </c>
    </row>
    <row r="98" spans="1:248">
      <c r="A98" s="22" t="s">
        <v>313</v>
      </c>
      <c r="B98" s="22" t="s">
        <v>316</v>
      </c>
      <c r="C98" s="32"/>
      <c r="D98" s="11" t="s">
        <v>31</v>
      </c>
      <c r="E98" s="36"/>
      <c r="F98" s="36"/>
      <c r="G98" s="36"/>
      <c r="H98" s="36">
        <f>J98+K98+AF98</f>
        <v>1965.7109999999998</v>
      </c>
      <c r="I98" s="36">
        <v>0</v>
      </c>
      <c r="J98" s="36">
        <v>0</v>
      </c>
      <c r="K98" s="36">
        <f t="shared" si="67"/>
        <v>373.68299999999999</v>
      </c>
      <c r="L98" s="12">
        <v>0</v>
      </c>
      <c r="M98" s="12">
        <v>0</v>
      </c>
      <c r="N98" s="13">
        <v>0</v>
      </c>
      <c r="O98" s="13">
        <v>0</v>
      </c>
      <c r="P98" s="104">
        <v>0</v>
      </c>
      <c r="Q98" s="104">
        <v>373.68299999999999</v>
      </c>
      <c r="R98" s="104">
        <v>526.88199999999995</v>
      </c>
      <c r="S98" s="101">
        <v>1065.146</v>
      </c>
      <c r="T98" s="97">
        <f t="shared" si="69"/>
        <v>0</v>
      </c>
      <c r="U98" s="101">
        <v>0</v>
      </c>
      <c r="V98" s="101">
        <v>0</v>
      </c>
      <c r="W98" s="101">
        <v>0</v>
      </c>
      <c r="X98" s="101">
        <v>0</v>
      </c>
      <c r="Y98" s="101">
        <v>0</v>
      </c>
      <c r="Z98" s="101">
        <v>0</v>
      </c>
      <c r="AA98" s="101">
        <v>0</v>
      </c>
      <c r="AB98" s="101">
        <v>0</v>
      </c>
      <c r="AC98" s="101">
        <v>0</v>
      </c>
      <c r="AD98" s="101">
        <v>0</v>
      </c>
      <c r="AE98" s="101">
        <v>0</v>
      </c>
      <c r="AF98" s="120">
        <f t="shared" si="49"/>
        <v>1592.0279999999998</v>
      </c>
    </row>
    <row r="99" spans="1:248">
      <c r="A99" s="22" t="s">
        <v>313</v>
      </c>
      <c r="B99" s="22" t="s">
        <v>316</v>
      </c>
      <c r="C99" s="32"/>
      <c r="D99" s="42" t="s">
        <v>41</v>
      </c>
      <c r="E99" s="36"/>
      <c r="F99" s="36"/>
      <c r="G99" s="36"/>
      <c r="H99" s="36">
        <f>J99+K99+AF99</f>
        <v>7902.6729999999998</v>
      </c>
      <c r="I99" s="36">
        <v>0</v>
      </c>
      <c r="J99" s="36">
        <v>0</v>
      </c>
      <c r="K99" s="36">
        <f t="shared" si="67"/>
        <v>14.637</v>
      </c>
      <c r="L99" s="12">
        <v>0</v>
      </c>
      <c r="M99" s="12">
        <v>0</v>
      </c>
      <c r="N99" s="13">
        <v>0</v>
      </c>
      <c r="O99" s="13">
        <v>0</v>
      </c>
      <c r="P99" s="104">
        <v>0</v>
      </c>
      <c r="Q99" s="104">
        <v>14.637</v>
      </c>
      <c r="R99" s="104">
        <v>1852.231</v>
      </c>
      <c r="S99" s="101">
        <v>6035.8050000000003</v>
      </c>
      <c r="T99" s="97">
        <f t="shared" si="69"/>
        <v>0</v>
      </c>
      <c r="U99" s="101">
        <v>0</v>
      </c>
      <c r="V99" s="101">
        <v>0</v>
      </c>
      <c r="W99" s="101">
        <v>0</v>
      </c>
      <c r="X99" s="101">
        <v>0</v>
      </c>
      <c r="Y99" s="101">
        <v>0</v>
      </c>
      <c r="Z99" s="101">
        <v>0</v>
      </c>
      <c r="AA99" s="101">
        <v>0</v>
      </c>
      <c r="AB99" s="101">
        <v>0</v>
      </c>
      <c r="AC99" s="101">
        <v>0</v>
      </c>
      <c r="AD99" s="101">
        <v>0</v>
      </c>
      <c r="AE99" s="101">
        <v>0</v>
      </c>
      <c r="AF99" s="120">
        <f t="shared" si="49"/>
        <v>7888.0360000000001</v>
      </c>
    </row>
    <row r="100" spans="1:248" ht="22.5">
      <c r="A100" s="22" t="s">
        <v>313</v>
      </c>
      <c r="B100" s="22" t="s">
        <v>315</v>
      </c>
      <c r="C100" s="21">
        <v>31</v>
      </c>
      <c r="D100" s="26" t="s">
        <v>100</v>
      </c>
      <c r="E100" s="27" t="s">
        <v>171</v>
      </c>
      <c r="F100" s="54" t="s">
        <v>435</v>
      </c>
      <c r="G100" s="29">
        <f>H101</f>
        <v>18603.674999999999</v>
      </c>
      <c r="H100" s="30">
        <f>H101+H102+H103</f>
        <v>29854.485000000001</v>
      </c>
      <c r="I100" s="30">
        <f>I101+I102</f>
        <v>0</v>
      </c>
      <c r="J100" s="30">
        <f>J101+J102</f>
        <v>0</v>
      </c>
      <c r="K100" s="31">
        <f t="shared" si="57"/>
        <v>428.67499999999995</v>
      </c>
      <c r="L100" s="30">
        <f t="shared" ref="L100:S100" si="71">L101+L102</f>
        <v>0</v>
      </c>
      <c r="M100" s="30">
        <f t="shared" si="71"/>
        <v>0</v>
      </c>
      <c r="N100" s="30">
        <f t="shared" si="71"/>
        <v>0</v>
      </c>
      <c r="O100" s="30">
        <f t="shared" si="71"/>
        <v>17.22</v>
      </c>
      <c r="P100" s="95">
        <f t="shared" si="71"/>
        <v>265.988</v>
      </c>
      <c r="Q100" s="95">
        <f>Q101+Q102+Q103</f>
        <v>145.46700000000001</v>
      </c>
      <c r="R100" s="95">
        <f t="shared" ref="R100:S100" si="72">R101+R102+R103</f>
        <v>0</v>
      </c>
      <c r="S100" s="95">
        <f t="shared" si="72"/>
        <v>0</v>
      </c>
      <c r="T100" s="95">
        <f t="shared" si="64"/>
        <v>29425.809999999998</v>
      </c>
      <c r="U100" s="95">
        <f>U101+U102+U103</f>
        <v>0</v>
      </c>
      <c r="V100" s="95">
        <f t="shared" ref="V100:AF100" si="73">V101+V102+V103</f>
        <v>0</v>
      </c>
      <c r="W100" s="95">
        <f t="shared" si="73"/>
        <v>29425.809999999998</v>
      </c>
      <c r="X100" s="95">
        <f t="shared" si="73"/>
        <v>0</v>
      </c>
      <c r="Y100" s="95">
        <f t="shared" si="73"/>
        <v>0</v>
      </c>
      <c r="Z100" s="95">
        <f t="shared" si="73"/>
        <v>0</v>
      </c>
      <c r="AA100" s="95">
        <f t="shared" si="73"/>
        <v>0</v>
      </c>
      <c r="AB100" s="95">
        <f t="shared" si="73"/>
        <v>0</v>
      </c>
      <c r="AC100" s="95">
        <f t="shared" si="73"/>
        <v>0</v>
      </c>
      <c r="AD100" s="95">
        <f t="shared" si="73"/>
        <v>0</v>
      </c>
      <c r="AE100" s="95">
        <f t="shared" si="73"/>
        <v>0</v>
      </c>
      <c r="AF100" s="95">
        <f t="shared" si="73"/>
        <v>29425.809999999998</v>
      </c>
    </row>
    <row r="101" spans="1:248">
      <c r="A101" s="22" t="s">
        <v>313</v>
      </c>
      <c r="B101" s="22" t="s">
        <v>315</v>
      </c>
      <c r="C101" s="32"/>
      <c r="D101" s="11" t="s">
        <v>31</v>
      </c>
      <c r="E101" s="36"/>
      <c r="F101" s="36"/>
      <c r="G101" s="36"/>
      <c r="H101" s="36">
        <f>J101+K101+AF101</f>
        <v>18603.674999999999</v>
      </c>
      <c r="I101" s="36">
        <v>0</v>
      </c>
      <c r="J101" s="36">
        <v>0</v>
      </c>
      <c r="K101" s="36">
        <f t="shared" si="57"/>
        <v>428.67499999999995</v>
      </c>
      <c r="L101" s="12">
        <v>0</v>
      </c>
      <c r="M101" s="12">
        <v>0</v>
      </c>
      <c r="N101" s="49">
        <v>0</v>
      </c>
      <c r="O101" s="49">
        <v>17.22</v>
      </c>
      <c r="P101" s="97">
        <v>265.988</v>
      </c>
      <c r="Q101" s="96">
        <v>145.46700000000001</v>
      </c>
      <c r="R101" s="101"/>
      <c r="S101" s="101">
        <v>0</v>
      </c>
      <c r="T101" s="97">
        <f t="shared" ref="T101:T103" si="74">SUM(U101:AE101)</f>
        <v>18175</v>
      </c>
      <c r="U101" s="97">
        <v>0</v>
      </c>
      <c r="V101" s="101">
        <v>0</v>
      </c>
      <c r="W101" s="101">
        <v>18175</v>
      </c>
      <c r="X101" s="101">
        <v>0</v>
      </c>
      <c r="Y101" s="101">
        <v>0</v>
      </c>
      <c r="Z101" s="101">
        <v>0</v>
      </c>
      <c r="AA101" s="101">
        <v>0</v>
      </c>
      <c r="AB101" s="101">
        <v>0</v>
      </c>
      <c r="AC101" s="101">
        <v>0</v>
      </c>
      <c r="AD101" s="101">
        <v>0</v>
      </c>
      <c r="AE101" s="101">
        <v>0</v>
      </c>
      <c r="AF101" s="120">
        <f t="shared" si="49"/>
        <v>18175</v>
      </c>
    </row>
    <row r="102" spans="1:248">
      <c r="A102" s="22" t="s">
        <v>313</v>
      </c>
      <c r="B102" s="22" t="s">
        <v>315</v>
      </c>
      <c r="C102" s="32"/>
      <c r="D102" s="42" t="s">
        <v>41</v>
      </c>
      <c r="E102" s="36"/>
      <c r="F102" s="36"/>
      <c r="G102" s="36"/>
      <c r="H102" s="36">
        <f>J102+K102+AF102</f>
        <v>0</v>
      </c>
      <c r="I102" s="36">
        <v>0</v>
      </c>
      <c r="J102" s="36">
        <v>0</v>
      </c>
      <c r="K102" s="36">
        <f t="shared" si="57"/>
        <v>0</v>
      </c>
      <c r="L102" s="12">
        <v>0</v>
      </c>
      <c r="M102" s="12">
        <v>0</v>
      </c>
      <c r="N102" s="49">
        <v>0</v>
      </c>
      <c r="O102" s="49">
        <v>0</v>
      </c>
      <c r="P102" s="100">
        <f>2458.634-2458.634</f>
        <v>0</v>
      </c>
      <c r="Q102" s="101">
        <f>2591.029-2591.029</f>
        <v>0</v>
      </c>
      <c r="R102" s="101">
        <v>0</v>
      </c>
      <c r="S102" s="101">
        <v>0</v>
      </c>
      <c r="T102" s="97">
        <f t="shared" si="74"/>
        <v>0</v>
      </c>
      <c r="U102" s="97">
        <f>5049.663-5049.663</f>
        <v>0</v>
      </c>
      <c r="V102" s="101">
        <v>0</v>
      </c>
      <c r="W102" s="101">
        <v>0</v>
      </c>
      <c r="X102" s="101">
        <v>0</v>
      </c>
      <c r="Y102" s="101">
        <v>0</v>
      </c>
      <c r="Z102" s="101">
        <v>0</v>
      </c>
      <c r="AA102" s="101">
        <v>0</v>
      </c>
      <c r="AB102" s="101">
        <v>0</v>
      </c>
      <c r="AC102" s="101">
        <v>0</v>
      </c>
      <c r="AD102" s="101">
        <v>0</v>
      </c>
      <c r="AE102" s="101">
        <v>0</v>
      </c>
      <c r="AF102" s="120">
        <f t="shared" si="49"/>
        <v>0</v>
      </c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</row>
    <row r="103" spans="1:248">
      <c r="C103" s="32"/>
      <c r="D103" s="11" t="s">
        <v>32</v>
      </c>
      <c r="E103" s="36"/>
      <c r="F103" s="36"/>
      <c r="G103" s="36"/>
      <c r="H103" s="36">
        <f>J103+K103+AF103</f>
        <v>11250.81</v>
      </c>
      <c r="I103" s="36"/>
      <c r="J103" s="36"/>
      <c r="K103" s="36">
        <f t="shared" si="57"/>
        <v>0</v>
      </c>
      <c r="L103" s="12"/>
      <c r="M103" s="12"/>
      <c r="N103" s="49"/>
      <c r="O103" s="49"/>
      <c r="P103" s="100"/>
      <c r="Q103" s="101">
        <v>0</v>
      </c>
      <c r="R103" s="101">
        <v>0</v>
      </c>
      <c r="S103" s="101">
        <v>0</v>
      </c>
      <c r="T103" s="97">
        <f t="shared" si="74"/>
        <v>11250.81</v>
      </c>
      <c r="U103" s="101">
        <v>0</v>
      </c>
      <c r="V103" s="101">
        <v>0</v>
      </c>
      <c r="W103" s="101">
        <v>11250.81</v>
      </c>
      <c r="X103" s="101">
        <v>0</v>
      </c>
      <c r="Y103" s="101">
        <v>0</v>
      </c>
      <c r="Z103" s="101">
        <v>0</v>
      </c>
      <c r="AA103" s="101">
        <v>0</v>
      </c>
      <c r="AB103" s="101">
        <v>0</v>
      </c>
      <c r="AC103" s="101">
        <v>0</v>
      </c>
      <c r="AD103" s="101">
        <v>0</v>
      </c>
      <c r="AE103" s="101">
        <v>0</v>
      </c>
      <c r="AF103" s="120">
        <f t="shared" si="49"/>
        <v>11250.81</v>
      </c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</row>
    <row r="104" spans="1:248" ht="22.5">
      <c r="A104" s="22" t="s">
        <v>313</v>
      </c>
      <c r="B104" s="22" t="s">
        <v>315</v>
      </c>
      <c r="C104" s="21">
        <v>32</v>
      </c>
      <c r="D104" s="26" t="s">
        <v>382</v>
      </c>
      <c r="E104" s="27" t="s">
        <v>51</v>
      </c>
      <c r="F104" s="28" t="s">
        <v>112</v>
      </c>
      <c r="G104" s="29">
        <f>H105</f>
        <v>56246.216999999997</v>
      </c>
      <c r="H104" s="30">
        <f>H105+H106+H107</f>
        <v>87101.198000000004</v>
      </c>
      <c r="I104" s="30">
        <f>I105+I106</f>
        <v>0</v>
      </c>
      <c r="J104" s="30">
        <f>J105+J106</f>
        <v>0</v>
      </c>
      <c r="K104" s="31">
        <f t="shared" ref="K104:K112" si="75">SUM(M104:Q104)</f>
        <v>23388.042999999998</v>
      </c>
      <c r="L104" s="30">
        <f t="shared" ref="L104:S104" si="76">L105+L106</f>
        <v>0</v>
      </c>
      <c r="M104" s="30">
        <f t="shared" si="76"/>
        <v>0</v>
      </c>
      <c r="N104" s="30">
        <f t="shared" si="76"/>
        <v>0</v>
      </c>
      <c r="O104" s="30">
        <f t="shared" si="76"/>
        <v>39.36</v>
      </c>
      <c r="P104" s="95">
        <f t="shared" si="76"/>
        <v>415.04299999999995</v>
      </c>
      <c r="Q104" s="95">
        <f>Q105+Q106+Q107</f>
        <v>22933.64</v>
      </c>
      <c r="R104" s="95">
        <f t="shared" ref="R104:S104" si="77">R105+R106+R107</f>
        <v>41883.154999999999</v>
      </c>
      <c r="S104" s="95">
        <f t="shared" si="77"/>
        <v>21830</v>
      </c>
      <c r="T104" s="95">
        <f t="shared" ref="T104:T112" si="78">SUM(U104:AE104)</f>
        <v>0</v>
      </c>
      <c r="U104" s="95">
        <f>U105+U106+U107</f>
        <v>0</v>
      </c>
      <c r="V104" s="95">
        <f t="shared" ref="V104:AF104" si="79">V105+V106+V107</f>
        <v>0</v>
      </c>
      <c r="W104" s="95">
        <f t="shared" si="79"/>
        <v>0</v>
      </c>
      <c r="X104" s="95">
        <f t="shared" si="79"/>
        <v>0</v>
      </c>
      <c r="Y104" s="95">
        <f t="shared" si="79"/>
        <v>0</v>
      </c>
      <c r="Z104" s="95">
        <f t="shared" si="79"/>
        <v>0</v>
      </c>
      <c r="AA104" s="95">
        <f t="shared" si="79"/>
        <v>0</v>
      </c>
      <c r="AB104" s="95">
        <f t="shared" si="79"/>
        <v>0</v>
      </c>
      <c r="AC104" s="95">
        <f t="shared" si="79"/>
        <v>0</v>
      </c>
      <c r="AD104" s="95">
        <f t="shared" si="79"/>
        <v>0</v>
      </c>
      <c r="AE104" s="95">
        <f t="shared" si="79"/>
        <v>0</v>
      </c>
      <c r="AF104" s="95">
        <f t="shared" si="79"/>
        <v>63713.154999999999</v>
      </c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</row>
    <row r="105" spans="1:248">
      <c r="A105" s="22" t="s">
        <v>313</v>
      </c>
      <c r="B105" s="22" t="s">
        <v>315</v>
      </c>
      <c r="C105" s="32"/>
      <c r="D105" s="11" t="s">
        <v>31</v>
      </c>
      <c r="E105" s="36"/>
      <c r="F105" s="36"/>
      <c r="G105" s="36"/>
      <c r="H105" s="36">
        <f>J105+K105+AF105</f>
        <v>56246.216999999997</v>
      </c>
      <c r="I105" s="36">
        <v>0</v>
      </c>
      <c r="J105" s="36">
        <v>0</v>
      </c>
      <c r="K105" s="36">
        <f t="shared" si="75"/>
        <v>15082.203</v>
      </c>
      <c r="L105" s="12">
        <v>0</v>
      </c>
      <c r="M105" s="12">
        <v>0</v>
      </c>
      <c r="N105" s="49">
        <v>0</v>
      </c>
      <c r="O105" s="13">
        <v>39.36</v>
      </c>
      <c r="P105" s="104">
        <v>415.04299999999995</v>
      </c>
      <c r="Q105" s="104">
        <v>14627.8</v>
      </c>
      <c r="R105" s="104">
        <v>24276.776999999998</v>
      </c>
      <c r="S105" s="104">
        <v>16887.237000000001</v>
      </c>
      <c r="T105" s="97">
        <f t="shared" si="78"/>
        <v>0</v>
      </c>
      <c r="U105" s="101">
        <v>0</v>
      </c>
      <c r="V105" s="101">
        <v>0</v>
      </c>
      <c r="W105" s="101">
        <v>0</v>
      </c>
      <c r="X105" s="101">
        <v>0</v>
      </c>
      <c r="Y105" s="101">
        <v>0</v>
      </c>
      <c r="Z105" s="101">
        <v>0</v>
      </c>
      <c r="AA105" s="101">
        <v>0</v>
      </c>
      <c r="AB105" s="101">
        <v>0</v>
      </c>
      <c r="AC105" s="101">
        <v>0</v>
      </c>
      <c r="AD105" s="101">
        <v>0</v>
      </c>
      <c r="AE105" s="101">
        <v>0</v>
      </c>
      <c r="AF105" s="120">
        <f t="shared" si="49"/>
        <v>41164.013999999996</v>
      </c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</row>
    <row r="106" spans="1:248">
      <c r="A106" s="22" t="s">
        <v>313</v>
      </c>
      <c r="B106" s="22" t="s">
        <v>315</v>
      </c>
      <c r="C106" s="32"/>
      <c r="D106" s="42" t="s">
        <v>41</v>
      </c>
      <c r="E106" s="36"/>
      <c r="F106" s="36"/>
      <c r="G106" s="36"/>
      <c r="H106" s="36">
        <f>J106+K106+AF106</f>
        <v>18791.782999999999</v>
      </c>
      <c r="I106" s="36">
        <v>0</v>
      </c>
      <c r="J106" s="36">
        <v>0</v>
      </c>
      <c r="K106" s="36">
        <f t="shared" si="75"/>
        <v>5893.2</v>
      </c>
      <c r="L106" s="12">
        <v>0</v>
      </c>
      <c r="M106" s="12">
        <v>0</v>
      </c>
      <c r="N106" s="49">
        <v>0</v>
      </c>
      <c r="O106" s="49">
        <v>0</v>
      </c>
      <c r="P106" s="100">
        <v>0</v>
      </c>
      <c r="Q106" s="100">
        <v>5893.2</v>
      </c>
      <c r="R106" s="101">
        <v>7955.82</v>
      </c>
      <c r="S106" s="101">
        <v>4942.7629999999999</v>
      </c>
      <c r="T106" s="97">
        <f t="shared" si="78"/>
        <v>0</v>
      </c>
      <c r="U106" s="101">
        <v>0</v>
      </c>
      <c r="V106" s="101">
        <v>0</v>
      </c>
      <c r="W106" s="101">
        <v>0</v>
      </c>
      <c r="X106" s="101">
        <v>0</v>
      </c>
      <c r="Y106" s="101">
        <v>0</v>
      </c>
      <c r="Z106" s="101">
        <v>0</v>
      </c>
      <c r="AA106" s="101">
        <v>0</v>
      </c>
      <c r="AB106" s="101">
        <v>0</v>
      </c>
      <c r="AC106" s="101">
        <v>0</v>
      </c>
      <c r="AD106" s="101">
        <v>0</v>
      </c>
      <c r="AE106" s="101">
        <v>0</v>
      </c>
      <c r="AF106" s="120">
        <f t="shared" si="49"/>
        <v>12898.582999999999</v>
      </c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</row>
    <row r="107" spans="1:248">
      <c r="C107" s="32"/>
      <c r="D107" s="11" t="s">
        <v>32</v>
      </c>
      <c r="E107" s="36"/>
      <c r="F107" s="36"/>
      <c r="G107" s="36"/>
      <c r="H107" s="36">
        <f>J107+K107+AF107</f>
        <v>12063.198</v>
      </c>
      <c r="I107" s="36"/>
      <c r="J107" s="36"/>
      <c r="K107" s="36">
        <f t="shared" si="75"/>
        <v>2412.64</v>
      </c>
      <c r="L107" s="12"/>
      <c r="M107" s="12"/>
      <c r="N107" s="49"/>
      <c r="O107" s="49"/>
      <c r="P107" s="100"/>
      <c r="Q107" s="100">
        <v>2412.64</v>
      </c>
      <c r="R107" s="101">
        <v>9650.5580000000009</v>
      </c>
      <c r="S107" s="101">
        <v>0</v>
      </c>
      <c r="T107" s="97">
        <f t="shared" si="78"/>
        <v>0</v>
      </c>
      <c r="U107" s="101">
        <v>0</v>
      </c>
      <c r="V107" s="101">
        <v>0</v>
      </c>
      <c r="W107" s="101">
        <v>0</v>
      </c>
      <c r="X107" s="101">
        <v>0</v>
      </c>
      <c r="Y107" s="101">
        <v>0</v>
      </c>
      <c r="Z107" s="101">
        <v>0</v>
      </c>
      <c r="AA107" s="101">
        <v>0</v>
      </c>
      <c r="AB107" s="101">
        <v>0</v>
      </c>
      <c r="AC107" s="101">
        <v>0</v>
      </c>
      <c r="AD107" s="101">
        <v>0</v>
      </c>
      <c r="AE107" s="101">
        <v>0</v>
      </c>
      <c r="AF107" s="120">
        <f t="shared" si="49"/>
        <v>9650.5580000000009</v>
      </c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</row>
    <row r="108" spans="1:248" ht="22.5">
      <c r="A108" s="22" t="s">
        <v>313</v>
      </c>
      <c r="B108" s="22" t="s">
        <v>314</v>
      </c>
      <c r="C108" s="21">
        <v>33</v>
      </c>
      <c r="D108" s="26" t="s">
        <v>103</v>
      </c>
      <c r="E108" s="27" t="s">
        <v>104</v>
      </c>
      <c r="F108" s="28" t="s">
        <v>418</v>
      </c>
      <c r="G108" s="29">
        <f>H109</f>
        <v>33093</v>
      </c>
      <c r="H108" s="30">
        <f>H109</f>
        <v>33093</v>
      </c>
      <c r="I108" s="31">
        <f>I109</f>
        <v>0</v>
      </c>
      <c r="J108" s="31">
        <f>J109</f>
        <v>0</v>
      </c>
      <c r="K108" s="31">
        <f t="shared" si="75"/>
        <v>6693</v>
      </c>
      <c r="L108" s="30">
        <f>L109</f>
        <v>0</v>
      </c>
      <c r="M108" s="30">
        <f t="shared" ref="M108:S108" si="80">M109</f>
        <v>0</v>
      </c>
      <c r="N108" s="30">
        <f t="shared" si="80"/>
        <v>0</v>
      </c>
      <c r="O108" s="30">
        <f t="shared" si="80"/>
        <v>0</v>
      </c>
      <c r="P108" s="95">
        <f t="shared" si="80"/>
        <v>93</v>
      </c>
      <c r="Q108" s="95">
        <f t="shared" si="80"/>
        <v>6600</v>
      </c>
      <c r="R108" s="95">
        <f t="shared" si="80"/>
        <v>6600</v>
      </c>
      <c r="S108" s="95">
        <f t="shared" si="80"/>
        <v>6000</v>
      </c>
      <c r="T108" s="95">
        <f t="shared" si="78"/>
        <v>13800</v>
      </c>
      <c r="U108" s="95">
        <f>U109</f>
        <v>13800</v>
      </c>
      <c r="V108" s="95">
        <f t="shared" ref="V108:AE108" si="81">V109</f>
        <v>0</v>
      </c>
      <c r="W108" s="95">
        <f t="shared" si="81"/>
        <v>0</v>
      </c>
      <c r="X108" s="95">
        <f t="shared" si="81"/>
        <v>0</v>
      </c>
      <c r="Y108" s="95">
        <f t="shared" si="81"/>
        <v>0</v>
      </c>
      <c r="Z108" s="95">
        <f t="shared" si="81"/>
        <v>0</v>
      </c>
      <c r="AA108" s="95">
        <f t="shared" si="81"/>
        <v>0</v>
      </c>
      <c r="AB108" s="95">
        <f t="shared" si="81"/>
        <v>0</v>
      </c>
      <c r="AC108" s="95">
        <f t="shared" si="81"/>
        <v>0</v>
      </c>
      <c r="AD108" s="95">
        <f t="shared" si="81"/>
        <v>0</v>
      </c>
      <c r="AE108" s="95">
        <f t="shared" si="81"/>
        <v>0</v>
      </c>
      <c r="AF108" s="30">
        <f t="shared" si="49"/>
        <v>26400</v>
      </c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</row>
    <row r="109" spans="1:248">
      <c r="A109" s="22" t="s">
        <v>313</v>
      </c>
      <c r="B109" s="22" t="s">
        <v>314</v>
      </c>
      <c r="C109" s="32"/>
      <c r="D109" s="11" t="s">
        <v>31</v>
      </c>
      <c r="E109" s="33"/>
      <c r="F109" s="34"/>
      <c r="G109" s="35"/>
      <c r="H109" s="36">
        <f>J109+K109+AF109</f>
        <v>33093</v>
      </c>
      <c r="I109" s="37">
        <v>0</v>
      </c>
      <c r="J109" s="36">
        <v>0</v>
      </c>
      <c r="K109" s="36">
        <f t="shared" si="75"/>
        <v>6693</v>
      </c>
      <c r="L109" s="36">
        <v>0</v>
      </c>
      <c r="M109" s="36">
        <v>0</v>
      </c>
      <c r="N109" s="47">
        <v>0</v>
      </c>
      <c r="O109" s="47">
        <v>0</v>
      </c>
      <c r="P109" s="96">
        <v>93</v>
      </c>
      <c r="Q109" s="96">
        <v>6600</v>
      </c>
      <c r="R109" s="96">
        <v>6600</v>
      </c>
      <c r="S109" s="97">
        <v>6000</v>
      </c>
      <c r="T109" s="97">
        <f t="shared" si="78"/>
        <v>13800</v>
      </c>
      <c r="U109" s="97">
        <v>13800</v>
      </c>
      <c r="V109" s="96">
        <v>0</v>
      </c>
      <c r="W109" s="97">
        <v>0</v>
      </c>
      <c r="X109" s="97">
        <v>0</v>
      </c>
      <c r="Y109" s="97">
        <v>0</v>
      </c>
      <c r="Z109" s="97">
        <v>0</v>
      </c>
      <c r="AA109" s="97">
        <v>0</v>
      </c>
      <c r="AB109" s="97">
        <v>0</v>
      </c>
      <c r="AC109" s="97">
        <v>0</v>
      </c>
      <c r="AD109" s="97">
        <v>0</v>
      </c>
      <c r="AE109" s="97">
        <v>0</v>
      </c>
      <c r="AF109" s="120">
        <f t="shared" si="49"/>
        <v>26400</v>
      </c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</row>
    <row r="110" spans="1:248" ht="22.5">
      <c r="A110" s="22" t="s">
        <v>313</v>
      </c>
      <c r="B110" s="22" t="s">
        <v>315</v>
      </c>
      <c r="C110" s="21">
        <v>34</v>
      </c>
      <c r="D110" s="41" t="s">
        <v>106</v>
      </c>
      <c r="E110" s="27" t="s">
        <v>43</v>
      </c>
      <c r="F110" s="50" t="s">
        <v>434</v>
      </c>
      <c r="G110" s="29">
        <f>H111</f>
        <v>19061</v>
      </c>
      <c r="H110" s="30">
        <f>H111+H112</f>
        <v>22161</v>
      </c>
      <c r="I110" s="30">
        <f>I111+I112</f>
        <v>0</v>
      </c>
      <c r="J110" s="30">
        <f>J111+J112</f>
        <v>0</v>
      </c>
      <c r="K110" s="31">
        <f t="shared" si="75"/>
        <v>61</v>
      </c>
      <c r="L110" s="30">
        <f t="shared" ref="L110:S110" si="82">L111+L112</f>
        <v>0</v>
      </c>
      <c r="M110" s="30">
        <f t="shared" si="82"/>
        <v>0</v>
      </c>
      <c r="N110" s="30">
        <f t="shared" si="82"/>
        <v>0</v>
      </c>
      <c r="O110" s="30">
        <f t="shared" si="82"/>
        <v>61</v>
      </c>
      <c r="P110" s="95">
        <f t="shared" si="82"/>
        <v>0</v>
      </c>
      <c r="Q110" s="95">
        <f t="shared" si="82"/>
        <v>0</v>
      </c>
      <c r="R110" s="95">
        <f t="shared" si="82"/>
        <v>0</v>
      </c>
      <c r="S110" s="95">
        <f t="shared" si="82"/>
        <v>0</v>
      </c>
      <c r="T110" s="95">
        <f t="shared" si="78"/>
        <v>22100</v>
      </c>
      <c r="U110" s="95">
        <f>U111+U112</f>
        <v>0</v>
      </c>
      <c r="V110" s="95">
        <f t="shared" ref="V110:AE110" si="83">V111+V112</f>
        <v>0</v>
      </c>
      <c r="W110" s="95">
        <f t="shared" si="83"/>
        <v>22100</v>
      </c>
      <c r="X110" s="95">
        <f t="shared" si="83"/>
        <v>0</v>
      </c>
      <c r="Y110" s="95">
        <f t="shared" si="83"/>
        <v>0</v>
      </c>
      <c r="Z110" s="95">
        <f t="shared" si="83"/>
        <v>0</v>
      </c>
      <c r="AA110" s="95">
        <f t="shared" si="83"/>
        <v>0</v>
      </c>
      <c r="AB110" s="95">
        <f t="shared" si="83"/>
        <v>0</v>
      </c>
      <c r="AC110" s="95">
        <f t="shared" si="83"/>
        <v>0</v>
      </c>
      <c r="AD110" s="95">
        <f t="shared" si="83"/>
        <v>0</v>
      </c>
      <c r="AE110" s="95">
        <f t="shared" si="83"/>
        <v>0</v>
      </c>
      <c r="AF110" s="30">
        <f t="shared" si="49"/>
        <v>22100</v>
      </c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</row>
    <row r="111" spans="1:248">
      <c r="A111" s="22" t="s">
        <v>313</v>
      </c>
      <c r="B111" s="22" t="s">
        <v>315</v>
      </c>
      <c r="C111" s="32"/>
      <c r="D111" s="11" t="s">
        <v>31</v>
      </c>
      <c r="E111" s="33"/>
      <c r="F111" s="34"/>
      <c r="G111" s="35"/>
      <c r="H111" s="36">
        <f>J111+K111+AF111</f>
        <v>19061</v>
      </c>
      <c r="I111" s="37">
        <v>0</v>
      </c>
      <c r="J111" s="36">
        <v>0</v>
      </c>
      <c r="K111" s="36">
        <f t="shared" si="75"/>
        <v>61</v>
      </c>
      <c r="L111" s="36">
        <v>0</v>
      </c>
      <c r="M111" s="36">
        <v>0</v>
      </c>
      <c r="N111" s="36">
        <v>0</v>
      </c>
      <c r="O111" s="36">
        <v>61</v>
      </c>
      <c r="P111" s="97">
        <v>0</v>
      </c>
      <c r="Q111" s="97">
        <v>0</v>
      </c>
      <c r="R111" s="97">
        <v>0</v>
      </c>
      <c r="S111" s="97">
        <v>0</v>
      </c>
      <c r="T111" s="97">
        <f t="shared" si="78"/>
        <v>19000</v>
      </c>
      <c r="U111" s="97">
        <v>0</v>
      </c>
      <c r="V111" s="97">
        <v>0</v>
      </c>
      <c r="W111" s="97">
        <v>19000</v>
      </c>
      <c r="X111" s="97">
        <v>0</v>
      </c>
      <c r="Y111" s="97">
        <v>0</v>
      </c>
      <c r="Z111" s="97">
        <v>0</v>
      </c>
      <c r="AA111" s="97">
        <v>0</v>
      </c>
      <c r="AB111" s="97">
        <v>0</v>
      </c>
      <c r="AC111" s="97">
        <v>0</v>
      </c>
      <c r="AD111" s="97">
        <v>0</v>
      </c>
      <c r="AE111" s="97">
        <v>0</v>
      </c>
      <c r="AF111" s="118">
        <f t="shared" si="49"/>
        <v>19000</v>
      </c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</row>
    <row r="112" spans="1:248">
      <c r="A112" s="22" t="s">
        <v>313</v>
      </c>
      <c r="B112" s="22" t="s">
        <v>315</v>
      </c>
      <c r="C112" s="32"/>
      <c r="D112" s="11" t="s">
        <v>32</v>
      </c>
      <c r="E112" s="33"/>
      <c r="F112" s="34"/>
      <c r="G112" s="35"/>
      <c r="H112" s="36">
        <f>J112+K112+AF112</f>
        <v>3100</v>
      </c>
      <c r="I112" s="37">
        <v>0</v>
      </c>
      <c r="J112" s="36">
        <v>0</v>
      </c>
      <c r="K112" s="36">
        <f t="shared" si="75"/>
        <v>0</v>
      </c>
      <c r="L112" s="36">
        <v>0</v>
      </c>
      <c r="M112" s="36">
        <v>0</v>
      </c>
      <c r="N112" s="36">
        <v>0</v>
      </c>
      <c r="O112" s="36">
        <v>0</v>
      </c>
      <c r="P112" s="97">
        <v>0</v>
      </c>
      <c r="Q112" s="97">
        <v>0</v>
      </c>
      <c r="R112" s="97">
        <v>0</v>
      </c>
      <c r="S112" s="97">
        <v>0</v>
      </c>
      <c r="T112" s="97">
        <f t="shared" si="78"/>
        <v>3100</v>
      </c>
      <c r="U112" s="97">
        <v>0</v>
      </c>
      <c r="V112" s="97">
        <v>0</v>
      </c>
      <c r="W112" s="97">
        <v>3100</v>
      </c>
      <c r="X112" s="97">
        <v>0</v>
      </c>
      <c r="Y112" s="97">
        <v>0</v>
      </c>
      <c r="Z112" s="97">
        <v>0</v>
      </c>
      <c r="AA112" s="97">
        <v>0</v>
      </c>
      <c r="AB112" s="97">
        <v>0</v>
      </c>
      <c r="AC112" s="97">
        <v>0</v>
      </c>
      <c r="AD112" s="97">
        <v>0</v>
      </c>
      <c r="AE112" s="97">
        <v>0</v>
      </c>
      <c r="AF112" s="118">
        <f t="shared" si="49"/>
        <v>3100</v>
      </c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</row>
    <row r="113" spans="1:248" ht="22.5">
      <c r="A113" s="22" t="s">
        <v>311</v>
      </c>
      <c r="C113" s="21">
        <v>35</v>
      </c>
      <c r="D113" s="26" t="s">
        <v>107</v>
      </c>
      <c r="E113" s="27" t="s">
        <v>441</v>
      </c>
      <c r="F113" s="28" t="s">
        <v>391</v>
      </c>
      <c r="G113" s="29">
        <f>H114</f>
        <v>161382.348</v>
      </c>
      <c r="H113" s="30">
        <f>H114+H115+H116</f>
        <v>283713.75599999999</v>
      </c>
      <c r="I113" s="31">
        <v>0</v>
      </c>
      <c r="J113" s="31">
        <v>0</v>
      </c>
      <c r="K113" s="31">
        <f t="shared" ref="K113:K130" si="84">SUM(M113:Q113)</f>
        <v>79246.870999999999</v>
      </c>
      <c r="L113" s="30">
        <v>0</v>
      </c>
      <c r="M113" s="30">
        <v>0</v>
      </c>
      <c r="N113" s="30">
        <v>195.91500000000002</v>
      </c>
      <c r="O113" s="31">
        <f>O114+O115+O116</f>
        <v>540</v>
      </c>
      <c r="P113" s="98">
        <f>P114+P115+P116</f>
        <v>20189.228999999999</v>
      </c>
      <c r="Q113" s="98">
        <f>Q114+Q115+Q116</f>
        <v>58321.726999999999</v>
      </c>
      <c r="R113" s="98">
        <f>R114+R115+R116</f>
        <v>53290.692000000003</v>
      </c>
      <c r="S113" s="98">
        <f>S114+S115+S116</f>
        <v>0</v>
      </c>
      <c r="T113" s="95">
        <f t="shared" ref="T113:T130" si="85">SUM(U113:AE113)</f>
        <v>151176.193</v>
      </c>
      <c r="U113" s="95">
        <f>U114+U115+U116</f>
        <v>91194.914000000004</v>
      </c>
      <c r="V113" s="95">
        <f t="shared" ref="V113:AE113" si="86">V114+V115+V116</f>
        <v>59981.279000000002</v>
      </c>
      <c r="W113" s="95">
        <f t="shared" si="86"/>
        <v>0</v>
      </c>
      <c r="X113" s="95">
        <f t="shared" si="86"/>
        <v>0</v>
      </c>
      <c r="Y113" s="95">
        <f t="shared" si="86"/>
        <v>0</v>
      </c>
      <c r="Z113" s="95">
        <f t="shared" si="86"/>
        <v>0</v>
      </c>
      <c r="AA113" s="95">
        <f t="shared" si="86"/>
        <v>0</v>
      </c>
      <c r="AB113" s="95">
        <f t="shared" si="86"/>
        <v>0</v>
      </c>
      <c r="AC113" s="95">
        <f t="shared" si="86"/>
        <v>0</v>
      </c>
      <c r="AD113" s="95">
        <f t="shared" si="86"/>
        <v>0</v>
      </c>
      <c r="AE113" s="95">
        <f t="shared" si="86"/>
        <v>0</v>
      </c>
      <c r="AF113" s="30">
        <f t="shared" si="49"/>
        <v>204466.88500000001</v>
      </c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</row>
    <row r="114" spans="1:248">
      <c r="A114" s="22" t="s">
        <v>311</v>
      </c>
      <c r="C114" s="32"/>
      <c r="D114" s="11" t="s">
        <v>31</v>
      </c>
      <c r="E114" s="33"/>
      <c r="F114" s="34"/>
      <c r="G114" s="35"/>
      <c r="H114" s="36">
        <f>J114+K114+AF114</f>
        <v>161382.348</v>
      </c>
      <c r="I114" s="37">
        <v>0</v>
      </c>
      <c r="J114" s="36">
        <v>0</v>
      </c>
      <c r="K114" s="36">
        <f t="shared" si="84"/>
        <v>31111.581999999999</v>
      </c>
      <c r="L114" s="36">
        <v>0</v>
      </c>
      <c r="M114" s="36">
        <v>0</v>
      </c>
      <c r="N114" s="36">
        <v>89.715000000000003</v>
      </c>
      <c r="O114" s="36">
        <v>224</v>
      </c>
      <c r="P114" s="97">
        <v>4459.6229999999996</v>
      </c>
      <c r="Q114" s="97">
        <v>26338.243999999999</v>
      </c>
      <c r="R114" s="97">
        <v>19324.307000000001</v>
      </c>
      <c r="S114" s="97">
        <v>0</v>
      </c>
      <c r="T114" s="97">
        <f t="shared" si="85"/>
        <v>110946.459</v>
      </c>
      <c r="U114" s="97">
        <v>50980.18</v>
      </c>
      <c r="V114" s="97">
        <v>59966.279000000002</v>
      </c>
      <c r="W114" s="97">
        <v>0</v>
      </c>
      <c r="X114" s="97">
        <v>0</v>
      </c>
      <c r="Y114" s="97">
        <v>0</v>
      </c>
      <c r="Z114" s="97">
        <v>0</v>
      </c>
      <c r="AA114" s="97">
        <v>0</v>
      </c>
      <c r="AB114" s="97">
        <v>0</v>
      </c>
      <c r="AC114" s="97">
        <v>0</v>
      </c>
      <c r="AD114" s="97">
        <v>0</v>
      </c>
      <c r="AE114" s="97">
        <v>0</v>
      </c>
      <c r="AF114" s="120">
        <f t="shared" si="49"/>
        <v>130270.766</v>
      </c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</row>
    <row r="115" spans="1:248">
      <c r="A115" s="22" t="s">
        <v>311</v>
      </c>
      <c r="C115" s="32"/>
      <c r="D115" s="42" t="s">
        <v>41</v>
      </c>
      <c r="E115" s="33"/>
      <c r="F115" s="34"/>
      <c r="G115" s="35"/>
      <c r="H115" s="36">
        <f>J115+K115+AF115</f>
        <v>96740.428</v>
      </c>
      <c r="I115" s="37">
        <v>0</v>
      </c>
      <c r="J115" s="36">
        <v>0</v>
      </c>
      <c r="K115" s="36">
        <f t="shared" si="84"/>
        <v>34333.809000000001</v>
      </c>
      <c r="L115" s="36">
        <v>0</v>
      </c>
      <c r="M115" s="36">
        <v>0</v>
      </c>
      <c r="N115" s="36">
        <v>106.2</v>
      </c>
      <c r="O115" s="36">
        <v>316</v>
      </c>
      <c r="P115" s="97">
        <v>6928.1260000000002</v>
      </c>
      <c r="Q115" s="97">
        <v>26983.483</v>
      </c>
      <c r="R115" s="97">
        <v>28943.962</v>
      </c>
      <c r="S115" s="97">
        <v>0</v>
      </c>
      <c r="T115" s="97">
        <f t="shared" si="85"/>
        <v>33462.656999999999</v>
      </c>
      <c r="U115" s="97">
        <v>33447.656999999999</v>
      </c>
      <c r="V115" s="97">
        <v>15</v>
      </c>
      <c r="W115" s="97">
        <v>0</v>
      </c>
      <c r="X115" s="97">
        <v>0</v>
      </c>
      <c r="Y115" s="97">
        <v>0</v>
      </c>
      <c r="Z115" s="97">
        <v>0</v>
      </c>
      <c r="AA115" s="97">
        <v>0</v>
      </c>
      <c r="AB115" s="97">
        <v>0</v>
      </c>
      <c r="AC115" s="97">
        <v>0</v>
      </c>
      <c r="AD115" s="97">
        <v>0</v>
      </c>
      <c r="AE115" s="97">
        <v>0</v>
      </c>
      <c r="AF115" s="120">
        <f t="shared" si="49"/>
        <v>62406.618999999999</v>
      </c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</row>
    <row r="116" spans="1:248">
      <c r="A116" s="22" t="s">
        <v>311</v>
      </c>
      <c r="C116" s="32"/>
      <c r="D116" s="11" t="s">
        <v>32</v>
      </c>
      <c r="E116" s="33"/>
      <c r="F116" s="34"/>
      <c r="G116" s="35"/>
      <c r="H116" s="36">
        <f>J116+K116+AF116</f>
        <v>25590.98</v>
      </c>
      <c r="I116" s="37"/>
      <c r="J116" s="36"/>
      <c r="K116" s="36">
        <f t="shared" si="84"/>
        <v>13801.48</v>
      </c>
      <c r="L116" s="36"/>
      <c r="M116" s="36">
        <v>0</v>
      </c>
      <c r="N116" s="36">
        <v>0</v>
      </c>
      <c r="O116" s="36">
        <f>801.48-801.48</f>
        <v>0</v>
      </c>
      <c r="P116" s="97">
        <v>8801.48</v>
      </c>
      <c r="Q116" s="97">
        <v>5000</v>
      </c>
      <c r="R116" s="97">
        <v>5022.4229999999998</v>
      </c>
      <c r="S116" s="97">
        <v>0</v>
      </c>
      <c r="T116" s="97">
        <f t="shared" si="85"/>
        <v>6767.0770000000002</v>
      </c>
      <c r="U116" s="97">
        <v>6767.0770000000002</v>
      </c>
      <c r="V116" s="97">
        <v>0</v>
      </c>
      <c r="W116" s="97">
        <v>0</v>
      </c>
      <c r="X116" s="97">
        <v>0</v>
      </c>
      <c r="Y116" s="97">
        <v>0</v>
      </c>
      <c r="Z116" s="97">
        <v>0</v>
      </c>
      <c r="AA116" s="97">
        <v>0</v>
      </c>
      <c r="AB116" s="97">
        <v>0</v>
      </c>
      <c r="AC116" s="97">
        <v>0</v>
      </c>
      <c r="AD116" s="97">
        <v>0</v>
      </c>
      <c r="AE116" s="97">
        <v>0</v>
      </c>
      <c r="AF116" s="120">
        <f t="shared" si="49"/>
        <v>11789.5</v>
      </c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</row>
    <row r="117" spans="1:248" ht="22.5">
      <c r="A117" s="22" t="s">
        <v>311</v>
      </c>
      <c r="C117" s="21">
        <v>36</v>
      </c>
      <c r="D117" s="26" t="s">
        <v>108</v>
      </c>
      <c r="E117" s="27" t="s">
        <v>360</v>
      </c>
      <c r="F117" s="28" t="s">
        <v>437</v>
      </c>
      <c r="G117" s="29">
        <f>H118</f>
        <v>133594.56899999999</v>
      </c>
      <c r="H117" s="30">
        <f>H118+H119+H120</f>
        <v>197126.52</v>
      </c>
      <c r="I117" s="31">
        <v>0</v>
      </c>
      <c r="J117" s="31">
        <v>0</v>
      </c>
      <c r="K117" s="31">
        <f t="shared" si="84"/>
        <v>11693.6</v>
      </c>
      <c r="L117" s="30">
        <v>0</v>
      </c>
      <c r="M117" s="30">
        <v>0</v>
      </c>
      <c r="N117" s="30">
        <v>0</v>
      </c>
      <c r="O117" s="30">
        <f>O118+O119+O120</f>
        <v>0</v>
      </c>
      <c r="P117" s="95">
        <f>P118+P119+P120</f>
        <v>225.15199999999999</v>
      </c>
      <c r="Q117" s="95">
        <f>Q118+Q119+Q120</f>
        <v>11468.448</v>
      </c>
      <c r="R117" s="98">
        <f>R118+R119+R120</f>
        <v>43210.92</v>
      </c>
      <c r="S117" s="95">
        <f>S118+S119+S120</f>
        <v>22000</v>
      </c>
      <c r="T117" s="95">
        <f t="shared" si="85"/>
        <v>120222</v>
      </c>
      <c r="U117" s="95">
        <f>U118+U119+U120</f>
        <v>20000</v>
      </c>
      <c r="V117" s="95">
        <f t="shared" ref="V117:AE117" si="87">V118+V119+V120</f>
        <v>17428.572</v>
      </c>
      <c r="W117" s="95">
        <f t="shared" si="87"/>
        <v>43660.228000000003</v>
      </c>
      <c r="X117" s="95">
        <f t="shared" si="87"/>
        <v>39133.199999999997</v>
      </c>
      <c r="Y117" s="95">
        <f t="shared" si="87"/>
        <v>0</v>
      </c>
      <c r="Z117" s="95">
        <f t="shared" si="87"/>
        <v>0</v>
      </c>
      <c r="AA117" s="95">
        <f t="shared" si="87"/>
        <v>0</v>
      </c>
      <c r="AB117" s="95">
        <f t="shared" si="87"/>
        <v>0</v>
      </c>
      <c r="AC117" s="95">
        <f t="shared" si="87"/>
        <v>0</v>
      </c>
      <c r="AD117" s="95">
        <f t="shared" si="87"/>
        <v>0</v>
      </c>
      <c r="AE117" s="95">
        <f t="shared" si="87"/>
        <v>0</v>
      </c>
      <c r="AF117" s="30">
        <f t="shared" si="49"/>
        <v>185432.91999999998</v>
      </c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</row>
    <row r="118" spans="1:248">
      <c r="A118" s="22" t="s">
        <v>311</v>
      </c>
      <c r="C118" s="32"/>
      <c r="D118" s="11" t="s">
        <v>31</v>
      </c>
      <c r="E118" s="33"/>
      <c r="F118" s="34"/>
      <c r="G118" s="35"/>
      <c r="H118" s="36">
        <f>J118+K118+AF118</f>
        <v>133594.56899999999</v>
      </c>
      <c r="I118" s="37">
        <v>0</v>
      </c>
      <c r="J118" s="36">
        <v>0</v>
      </c>
      <c r="K118" s="36">
        <f t="shared" si="84"/>
        <v>11693.6</v>
      </c>
      <c r="L118" s="36">
        <v>0</v>
      </c>
      <c r="M118" s="36">
        <v>0</v>
      </c>
      <c r="N118" s="36">
        <v>0</v>
      </c>
      <c r="O118" s="36">
        <v>0</v>
      </c>
      <c r="P118" s="97">
        <v>225.15199999999999</v>
      </c>
      <c r="Q118" s="97">
        <v>11468.448</v>
      </c>
      <c r="R118" s="97">
        <v>43210.92</v>
      </c>
      <c r="S118" s="97">
        <v>22000</v>
      </c>
      <c r="T118" s="97">
        <f t="shared" si="85"/>
        <v>56690.048999999999</v>
      </c>
      <c r="U118" s="97">
        <v>9430.8940000000002</v>
      </c>
      <c r="V118" s="97">
        <v>8218.3510000000006</v>
      </c>
      <c r="W118" s="97">
        <v>20587.75</v>
      </c>
      <c r="X118" s="97">
        <v>18453.054</v>
      </c>
      <c r="Y118" s="97">
        <v>0</v>
      </c>
      <c r="Z118" s="97">
        <v>0</v>
      </c>
      <c r="AA118" s="97">
        <v>0</v>
      </c>
      <c r="AB118" s="97">
        <v>0</v>
      </c>
      <c r="AC118" s="97">
        <v>0</v>
      </c>
      <c r="AD118" s="97">
        <v>0</v>
      </c>
      <c r="AE118" s="97">
        <v>0</v>
      </c>
      <c r="AF118" s="120">
        <f t="shared" si="49"/>
        <v>121900.969</v>
      </c>
    </row>
    <row r="119" spans="1:248">
      <c r="A119" s="22" t="s">
        <v>311</v>
      </c>
      <c r="C119" s="32"/>
      <c r="D119" s="42" t="s">
        <v>41</v>
      </c>
      <c r="E119" s="33"/>
      <c r="F119" s="34"/>
      <c r="G119" s="35"/>
      <c r="H119" s="36">
        <f>J119+K119+AF119</f>
        <v>63531.950999999994</v>
      </c>
      <c r="I119" s="37">
        <v>0</v>
      </c>
      <c r="J119" s="36">
        <v>0</v>
      </c>
      <c r="K119" s="36">
        <f t="shared" si="84"/>
        <v>0</v>
      </c>
      <c r="L119" s="36">
        <v>0</v>
      </c>
      <c r="M119" s="36">
        <v>0</v>
      </c>
      <c r="N119" s="36">
        <v>0</v>
      </c>
      <c r="O119" s="36">
        <v>0</v>
      </c>
      <c r="P119" s="97">
        <v>0</v>
      </c>
      <c r="Q119" s="97">
        <v>0</v>
      </c>
      <c r="R119" s="97">
        <v>0</v>
      </c>
      <c r="S119" s="97">
        <v>0</v>
      </c>
      <c r="T119" s="97">
        <f t="shared" si="85"/>
        <v>63531.950999999994</v>
      </c>
      <c r="U119" s="97">
        <v>10569.106</v>
      </c>
      <c r="V119" s="97">
        <v>9210.2209999999995</v>
      </c>
      <c r="W119" s="97">
        <v>23072.477999999999</v>
      </c>
      <c r="X119" s="97">
        <v>20680.146000000001</v>
      </c>
      <c r="Y119" s="97">
        <v>0</v>
      </c>
      <c r="Z119" s="97">
        <v>0</v>
      </c>
      <c r="AA119" s="97">
        <v>0</v>
      </c>
      <c r="AB119" s="97">
        <v>0</v>
      </c>
      <c r="AC119" s="97">
        <v>0</v>
      </c>
      <c r="AD119" s="97">
        <v>0</v>
      </c>
      <c r="AE119" s="97">
        <v>0</v>
      </c>
      <c r="AF119" s="120">
        <f t="shared" si="49"/>
        <v>63531.950999999994</v>
      </c>
    </row>
    <row r="120" spans="1:248">
      <c r="A120" s="22" t="s">
        <v>311</v>
      </c>
      <c r="C120" s="32"/>
      <c r="D120" s="11" t="s">
        <v>32</v>
      </c>
      <c r="E120" s="33"/>
      <c r="F120" s="34"/>
      <c r="G120" s="35"/>
      <c r="H120" s="36">
        <f>J120+K120+AF120</f>
        <v>0</v>
      </c>
      <c r="I120" s="37"/>
      <c r="J120" s="36"/>
      <c r="K120" s="36">
        <f t="shared" si="84"/>
        <v>0</v>
      </c>
      <c r="L120" s="36"/>
      <c r="M120" s="36">
        <v>0</v>
      </c>
      <c r="N120" s="36">
        <v>0</v>
      </c>
      <c r="O120" s="36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f t="shared" si="85"/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0</v>
      </c>
      <c r="AB120" s="97">
        <v>0</v>
      </c>
      <c r="AC120" s="97">
        <v>0</v>
      </c>
      <c r="AD120" s="97">
        <v>0</v>
      </c>
      <c r="AE120" s="97">
        <v>0</v>
      </c>
      <c r="AF120" s="120">
        <f t="shared" si="49"/>
        <v>0</v>
      </c>
    </row>
    <row r="121" spans="1:248" ht="22.5">
      <c r="A121" s="22" t="s">
        <v>313</v>
      </c>
      <c r="B121" s="22" t="s">
        <v>316</v>
      </c>
      <c r="C121" s="21">
        <v>37</v>
      </c>
      <c r="D121" s="26" t="s">
        <v>109</v>
      </c>
      <c r="E121" s="27" t="s">
        <v>110</v>
      </c>
      <c r="F121" s="28" t="s">
        <v>438</v>
      </c>
      <c r="G121" s="29">
        <f>H122</f>
        <v>20301.825000000001</v>
      </c>
      <c r="H121" s="30">
        <f>H122+H123+H124</f>
        <v>27360.473000000002</v>
      </c>
      <c r="I121" s="31">
        <v>789</v>
      </c>
      <c r="J121" s="31">
        <v>789</v>
      </c>
      <c r="K121" s="31">
        <f t="shared" si="84"/>
        <v>3850.8160000000003</v>
      </c>
      <c r="L121" s="30">
        <v>0</v>
      </c>
      <c r="M121" s="31">
        <v>0</v>
      </c>
      <c r="N121" s="30">
        <v>0</v>
      </c>
      <c r="O121" s="30">
        <v>0</v>
      </c>
      <c r="P121" s="95">
        <f>P122+P123+P124</f>
        <v>565.29700000000003</v>
      </c>
      <c r="Q121" s="95">
        <f t="shared" ref="Q121:S121" si="88">Q122+Q123+Q124</f>
        <v>3285.5190000000002</v>
      </c>
      <c r="R121" s="95">
        <f t="shared" si="88"/>
        <v>20561.952000000001</v>
      </c>
      <c r="S121" s="95">
        <f t="shared" si="88"/>
        <v>2158.7049999999999</v>
      </c>
      <c r="T121" s="95">
        <f t="shared" si="85"/>
        <v>0</v>
      </c>
      <c r="U121" s="95">
        <f>U122+U123+U124</f>
        <v>0</v>
      </c>
      <c r="V121" s="95">
        <f t="shared" ref="V121:AE121" si="89">V122+V123+V124</f>
        <v>0</v>
      </c>
      <c r="W121" s="95">
        <f t="shared" si="89"/>
        <v>0</v>
      </c>
      <c r="X121" s="95">
        <f t="shared" si="89"/>
        <v>0</v>
      </c>
      <c r="Y121" s="95">
        <f t="shared" si="89"/>
        <v>0</v>
      </c>
      <c r="Z121" s="95">
        <f t="shared" si="89"/>
        <v>0</v>
      </c>
      <c r="AA121" s="95">
        <f t="shared" si="89"/>
        <v>0</v>
      </c>
      <c r="AB121" s="95">
        <f t="shared" si="89"/>
        <v>0</v>
      </c>
      <c r="AC121" s="95">
        <f t="shared" si="89"/>
        <v>0</v>
      </c>
      <c r="AD121" s="95">
        <f t="shared" si="89"/>
        <v>0</v>
      </c>
      <c r="AE121" s="95">
        <f t="shared" si="89"/>
        <v>0</v>
      </c>
      <c r="AF121" s="30">
        <f t="shared" si="49"/>
        <v>22720.656999999999</v>
      </c>
    </row>
    <row r="122" spans="1:248">
      <c r="A122" s="22" t="s">
        <v>313</v>
      </c>
      <c r="B122" s="22" t="s">
        <v>316</v>
      </c>
      <c r="C122" s="32"/>
      <c r="D122" s="11" t="s">
        <v>31</v>
      </c>
      <c r="E122" s="33"/>
      <c r="F122" s="34"/>
      <c r="G122" s="35"/>
      <c r="H122" s="36">
        <f>J122+K122+AF122</f>
        <v>20301.825000000001</v>
      </c>
      <c r="I122" s="37">
        <v>789</v>
      </c>
      <c r="J122" s="36">
        <v>789</v>
      </c>
      <c r="K122" s="36">
        <f t="shared" si="84"/>
        <v>2076.12</v>
      </c>
      <c r="L122" s="36">
        <v>0</v>
      </c>
      <c r="M122" s="36">
        <v>0</v>
      </c>
      <c r="N122" s="36">
        <v>0</v>
      </c>
      <c r="O122" s="43">
        <v>0</v>
      </c>
      <c r="P122" s="96">
        <v>334.82499999999999</v>
      </c>
      <c r="Q122" s="96">
        <v>1741.2950000000001</v>
      </c>
      <c r="R122" s="97">
        <v>15278</v>
      </c>
      <c r="S122" s="97">
        <v>2158.7049999999999</v>
      </c>
      <c r="T122" s="97">
        <f t="shared" si="85"/>
        <v>0</v>
      </c>
      <c r="U122" s="97">
        <v>0</v>
      </c>
      <c r="V122" s="97">
        <v>0</v>
      </c>
      <c r="W122" s="97">
        <v>0</v>
      </c>
      <c r="X122" s="97">
        <v>0</v>
      </c>
      <c r="Y122" s="97">
        <v>0</v>
      </c>
      <c r="Z122" s="97">
        <v>0</v>
      </c>
      <c r="AA122" s="97">
        <v>0</v>
      </c>
      <c r="AB122" s="97">
        <v>0</v>
      </c>
      <c r="AC122" s="97">
        <v>0</v>
      </c>
      <c r="AD122" s="97">
        <v>0</v>
      </c>
      <c r="AE122" s="97">
        <v>0</v>
      </c>
      <c r="AF122" s="120">
        <f t="shared" si="49"/>
        <v>17436.705000000002</v>
      </c>
    </row>
    <row r="123" spans="1:248">
      <c r="A123" s="22" t="s">
        <v>313</v>
      </c>
      <c r="B123" s="22" t="s">
        <v>316</v>
      </c>
      <c r="C123" s="32"/>
      <c r="D123" s="42" t="s">
        <v>41</v>
      </c>
      <c r="E123" s="33"/>
      <c r="F123" s="34"/>
      <c r="G123" s="35"/>
      <c r="H123" s="36">
        <f>J123+K123+AF123</f>
        <v>0</v>
      </c>
      <c r="I123" s="37"/>
      <c r="J123" s="36"/>
      <c r="K123" s="36">
        <f t="shared" si="84"/>
        <v>0</v>
      </c>
      <c r="L123" s="36"/>
      <c r="M123" s="36">
        <v>0</v>
      </c>
      <c r="N123" s="36">
        <v>0</v>
      </c>
      <c r="O123" s="43">
        <v>0</v>
      </c>
      <c r="P123" s="99">
        <v>0</v>
      </c>
      <c r="Q123" s="97">
        <v>0</v>
      </c>
      <c r="R123" s="97">
        <v>0</v>
      </c>
      <c r="S123" s="97">
        <v>0</v>
      </c>
      <c r="T123" s="97">
        <f t="shared" si="85"/>
        <v>0</v>
      </c>
      <c r="U123" s="97">
        <v>0</v>
      </c>
      <c r="V123" s="97">
        <v>0</v>
      </c>
      <c r="W123" s="97">
        <v>0</v>
      </c>
      <c r="X123" s="97">
        <v>0</v>
      </c>
      <c r="Y123" s="97">
        <v>0</v>
      </c>
      <c r="Z123" s="97">
        <v>0</v>
      </c>
      <c r="AA123" s="97">
        <v>0</v>
      </c>
      <c r="AB123" s="97">
        <v>0</v>
      </c>
      <c r="AC123" s="97">
        <v>0</v>
      </c>
      <c r="AD123" s="97">
        <v>0</v>
      </c>
      <c r="AE123" s="97">
        <v>0</v>
      </c>
      <c r="AF123" s="120">
        <f t="shared" si="49"/>
        <v>0</v>
      </c>
    </row>
    <row r="124" spans="1:248">
      <c r="A124" s="22" t="s">
        <v>313</v>
      </c>
      <c r="B124" s="22" t="s">
        <v>316</v>
      </c>
      <c r="C124" s="32"/>
      <c r="D124" s="11" t="s">
        <v>32</v>
      </c>
      <c r="E124" s="33"/>
      <c r="F124" s="34"/>
      <c r="G124" s="35"/>
      <c r="H124" s="36">
        <f>J124+K124+AF124</f>
        <v>7058.6480000000001</v>
      </c>
      <c r="I124" s="37">
        <v>0</v>
      </c>
      <c r="J124" s="36">
        <v>0</v>
      </c>
      <c r="K124" s="36">
        <f t="shared" si="84"/>
        <v>1774.6959999999999</v>
      </c>
      <c r="L124" s="36">
        <v>0</v>
      </c>
      <c r="M124" s="36">
        <v>0</v>
      </c>
      <c r="N124" s="36">
        <v>0</v>
      </c>
      <c r="O124" s="43">
        <v>0</v>
      </c>
      <c r="P124" s="99">
        <v>230.47200000000001</v>
      </c>
      <c r="Q124" s="97">
        <v>1544.2239999999999</v>
      </c>
      <c r="R124" s="97">
        <v>5283.9520000000002</v>
      </c>
      <c r="S124" s="97">
        <v>0</v>
      </c>
      <c r="T124" s="97">
        <f t="shared" si="85"/>
        <v>0</v>
      </c>
      <c r="U124" s="97">
        <v>0</v>
      </c>
      <c r="V124" s="97">
        <v>0</v>
      </c>
      <c r="W124" s="97">
        <v>0</v>
      </c>
      <c r="X124" s="97">
        <v>0</v>
      </c>
      <c r="Y124" s="97">
        <v>0</v>
      </c>
      <c r="Z124" s="97">
        <v>0</v>
      </c>
      <c r="AA124" s="97">
        <v>0</v>
      </c>
      <c r="AB124" s="97">
        <v>0</v>
      </c>
      <c r="AC124" s="97">
        <v>0</v>
      </c>
      <c r="AD124" s="97">
        <v>0</v>
      </c>
      <c r="AE124" s="97">
        <v>0</v>
      </c>
      <c r="AF124" s="120">
        <f t="shared" si="49"/>
        <v>5283.9520000000002</v>
      </c>
    </row>
    <row r="125" spans="1:248" ht="45">
      <c r="A125" s="22" t="s">
        <v>313</v>
      </c>
      <c r="B125" s="22" t="s">
        <v>315</v>
      </c>
      <c r="C125" s="21">
        <v>38</v>
      </c>
      <c r="D125" s="112" t="s">
        <v>389</v>
      </c>
      <c r="E125" s="27" t="s">
        <v>51</v>
      </c>
      <c r="F125" s="28" t="s">
        <v>105</v>
      </c>
      <c r="G125" s="29">
        <f>H126</f>
        <v>297.5</v>
      </c>
      <c r="H125" s="30">
        <f>H126+H127</f>
        <v>1700</v>
      </c>
      <c r="I125" s="30">
        <f>I126+I127</f>
        <v>0</v>
      </c>
      <c r="J125" s="30">
        <f>J126+J127</f>
        <v>0</v>
      </c>
      <c r="K125" s="31">
        <f t="shared" ref="K125:K127" si="90">SUM(M125:Q125)</f>
        <v>213.374</v>
      </c>
      <c r="L125" s="30">
        <f t="shared" ref="L125:S125" si="91">L126+L127</f>
        <v>0</v>
      </c>
      <c r="M125" s="30">
        <f t="shared" si="91"/>
        <v>0</v>
      </c>
      <c r="N125" s="30">
        <f t="shared" si="91"/>
        <v>0</v>
      </c>
      <c r="O125" s="30">
        <f t="shared" si="91"/>
        <v>0</v>
      </c>
      <c r="P125" s="95">
        <f t="shared" si="91"/>
        <v>0</v>
      </c>
      <c r="Q125" s="95">
        <f t="shared" si="91"/>
        <v>213.374</v>
      </c>
      <c r="R125" s="98">
        <f t="shared" si="91"/>
        <v>1486.626</v>
      </c>
      <c r="S125" s="95">
        <f t="shared" si="91"/>
        <v>0</v>
      </c>
      <c r="T125" s="95">
        <f t="shared" ref="T125:T127" si="92">SUM(U125:AE125)</f>
        <v>0</v>
      </c>
      <c r="U125" s="95">
        <f>U126+U127</f>
        <v>0</v>
      </c>
      <c r="V125" s="95">
        <f t="shared" ref="V125:AE125" si="93">V126+V127</f>
        <v>0</v>
      </c>
      <c r="W125" s="95">
        <f t="shared" si="93"/>
        <v>0</v>
      </c>
      <c r="X125" s="95">
        <f t="shared" si="93"/>
        <v>0</v>
      </c>
      <c r="Y125" s="95">
        <f t="shared" si="93"/>
        <v>0</v>
      </c>
      <c r="Z125" s="95">
        <f t="shared" si="93"/>
        <v>0</v>
      </c>
      <c r="AA125" s="95">
        <f t="shared" si="93"/>
        <v>0</v>
      </c>
      <c r="AB125" s="95">
        <f t="shared" si="93"/>
        <v>0</v>
      </c>
      <c r="AC125" s="95">
        <f t="shared" si="93"/>
        <v>0</v>
      </c>
      <c r="AD125" s="95">
        <f t="shared" si="93"/>
        <v>0</v>
      </c>
      <c r="AE125" s="95">
        <f t="shared" si="93"/>
        <v>0</v>
      </c>
      <c r="AF125" s="30">
        <f t="shared" si="49"/>
        <v>1486.626</v>
      </c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</row>
    <row r="126" spans="1:248">
      <c r="A126" s="22" t="s">
        <v>313</v>
      </c>
      <c r="B126" s="22" t="s">
        <v>315</v>
      </c>
      <c r="C126" s="32"/>
      <c r="D126" s="11" t="s">
        <v>31</v>
      </c>
      <c r="E126" s="36"/>
      <c r="F126" s="36"/>
      <c r="G126" s="36"/>
      <c r="H126" s="36">
        <f>J126+K126+AF126</f>
        <v>297.5</v>
      </c>
      <c r="I126" s="36">
        <v>0</v>
      </c>
      <c r="J126" s="36">
        <v>0</v>
      </c>
      <c r="K126" s="36">
        <f t="shared" si="90"/>
        <v>53.256</v>
      </c>
      <c r="L126" s="12">
        <v>0</v>
      </c>
      <c r="M126" s="12">
        <v>0</v>
      </c>
      <c r="N126" s="49">
        <v>0</v>
      </c>
      <c r="O126" s="13">
        <v>0</v>
      </c>
      <c r="P126" s="104">
        <v>0</v>
      </c>
      <c r="Q126" s="96">
        <v>53.256</v>
      </c>
      <c r="R126" s="101">
        <f>219.244+25</f>
        <v>244.244</v>
      </c>
      <c r="S126" s="101">
        <v>0</v>
      </c>
      <c r="T126" s="97">
        <f t="shared" si="92"/>
        <v>0</v>
      </c>
      <c r="U126" s="101">
        <v>0</v>
      </c>
      <c r="V126" s="101">
        <v>0</v>
      </c>
      <c r="W126" s="101">
        <v>0</v>
      </c>
      <c r="X126" s="101">
        <v>0</v>
      </c>
      <c r="Y126" s="101">
        <v>0</v>
      </c>
      <c r="Z126" s="101">
        <v>0</v>
      </c>
      <c r="AA126" s="101">
        <v>0</v>
      </c>
      <c r="AB126" s="101">
        <v>0</v>
      </c>
      <c r="AC126" s="101">
        <v>0</v>
      </c>
      <c r="AD126" s="101">
        <v>0</v>
      </c>
      <c r="AE126" s="101">
        <v>0</v>
      </c>
      <c r="AF126" s="120">
        <f t="shared" si="49"/>
        <v>244.244</v>
      </c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</row>
    <row r="127" spans="1:248">
      <c r="A127" s="22" t="s">
        <v>313</v>
      </c>
      <c r="B127" s="22" t="s">
        <v>315</v>
      </c>
      <c r="C127" s="32"/>
      <c r="D127" s="42" t="s">
        <v>41</v>
      </c>
      <c r="E127" s="36"/>
      <c r="F127" s="36"/>
      <c r="G127" s="36"/>
      <c r="H127" s="36">
        <f>J127+K127+AF127</f>
        <v>1402.5</v>
      </c>
      <c r="I127" s="36">
        <v>0</v>
      </c>
      <c r="J127" s="36">
        <v>0</v>
      </c>
      <c r="K127" s="36">
        <f t="shared" si="90"/>
        <v>160.11799999999999</v>
      </c>
      <c r="L127" s="12">
        <v>0</v>
      </c>
      <c r="M127" s="12">
        <v>0</v>
      </c>
      <c r="N127" s="49">
        <v>0</v>
      </c>
      <c r="O127" s="49">
        <v>0</v>
      </c>
      <c r="P127" s="104">
        <v>0</v>
      </c>
      <c r="Q127" s="96">
        <v>160.11799999999999</v>
      </c>
      <c r="R127" s="101">
        <v>1242.3820000000001</v>
      </c>
      <c r="S127" s="101">
        <v>0</v>
      </c>
      <c r="T127" s="97">
        <f t="shared" si="92"/>
        <v>0</v>
      </c>
      <c r="U127" s="101">
        <v>0</v>
      </c>
      <c r="V127" s="101">
        <v>0</v>
      </c>
      <c r="W127" s="101">
        <v>0</v>
      </c>
      <c r="X127" s="101">
        <v>0</v>
      </c>
      <c r="Y127" s="101">
        <v>0</v>
      </c>
      <c r="Z127" s="101">
        <v>0</v>
      </c>
      <c r="AA127" s="101">
        <v>0</v>
      </c>
      <c r="AB127" s="101">
        <v>0</v>
      </c>
      <c r="AC127" s="101">
        <v>0</v>
      </c>
      <c r="AD127" s="101">
        <v>0</v>
      </c>
      <c r="AE127" s="101">
        <v>0</v>
      </c>
      <c r="AF127" s="120">
        <f t="shared" si="49"/>
        <v>1242.3820000000001</v>
      </c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</row>
    <row r="128" spans="1:248" ht="22.5">
      <c r="A128" s="22" t="s">
        <v>311</v>
      </c>
      <c r="C128" s="55">
        <v>39</v>
      </c>
      <c r="D128" s="39" t="s">
        <v>111</v>
      </c>
      <c r="E128" s="27" t="s">
        <v>57</v>
      </c>
      <c r="F128" s="28" t="s">
        <v>112</v>
      </c>
      <c r="G128" s="29">
        <f>H129</f>
        <v>56629.599999999999</v>
      </c>
      <c r="H128" s="30">
        <f>H129+H130</f>
        <v>56960.47</v>
      </c>
      <c r="I128" s="31">
        <v>0</v>
      </c>
      <c r="J128" s="31">
        <v>0</v>
      </c>
      <c r="K128" s="31">
        <f t="shared" si="84"/>
        <v>17153.434999999998</v>
      </c>
      <c r="L128" s="30">
        <f>L129</f>
        <v>0</v>
      </c>
      <c r="M128" s="30">
        <f t="shared" ref="M128:S128" si="94">M129</f>
        <v>0</v>
      </c>
      <c r="N128" s="30">
        <f t="shared" si="94"/>
        <v>0</v>
      </c>
      <c r="O128" s="30">
        <f t="shared" si="94"/>
        <v>565</v>
      </c>
      <c r="P128" s="95">
        <f t="shared" si="94"/>
        <v>2333.33</v>
      </c>
      <c r="Q128" s="95">
        <f>Q129+Q130</f>
        <v>14255.105</v>
      </c>
      <c r="R128" s="95">
        <f t="shared" ref="R128:S128" si="95">R129+R130</f>
        <v>19807.035</v>
      </c>
      <c r="S128" s="95">
        <f t="shared" si="95"/>
        <v>20000</v>
      </c>
      <c r="T128" s="95">
        <f t="shared" si="85"/>
        <v>0</v>
      </c>
      <c r="U128" s="95">
        <f>U129+U130</f>
        <v>0</v>
      </c>
      <c r="V128" s="95">
        <f t="shared" ref="V128:AF128" si="96">V129+V130</f>
        <v>0</v>
      </c>
      <c r="W128" s="95">
        <f t="shared" si="96"/>
        <v>0</v>
      </c>
      <c r="X128" s="95">
        <f t="shared" si="96"/>
        <v>0</v>
      </c>
      <c r="Y128" s="95">
        <f t="shared" si="96"/>
        <v>0</v>
      </c>
      <c r="Z128" s="95">
        <f t="shared" si="96"/>
        <v>0</v>
      </c>
      <c r="AA128" s="95">
        <f t="shared" si="96"/>
        <v>0</v>
      </c>
      <c r="AB128" s="95">
        <f t="shared" si="96"/>
        <v>0</v>
      </c>
      <c r="AC128" s="95">
        <f t="shared" si="96"/>
        <v>0</v>
      </c>
      <c r="AD128" s="95">
        <f t="shared" si="96"/>
        <v>0</v>
      </c>
      <c r="AE128" s="95">
        <f t="shared" si="96"/>
        <v>0</v>
      </c>
      <c r="AF128" s="95">
        <f t="shared" si="96"/>
        <v>39807.034999999996</v>
      </c>
    </row>
    <row r="129" spans="1:32">
      <c r="A129" s="22" t="s">
        <v>311</v>
      </c>
      <c r="C129" s="56"/>
      <c r="D129" s="11" t="s">
        <v>31</v>
      </c>
      <c r="E129" s="33"/>
      <c r="F129" s="34"/>
      <c r="G129" s="35"/>
      <c r="H129" s="36">
        <f>J129+K129+AF129</f>
        <v>56629.599999999999</v>
      </c>
      <c r="I129" s="37"/>
      <c r="J129" s="52">
        <v>0</v>
      </c>
      <c r="K129" s="36">
        <f t="shared" si="84"/>
        <v>16988</v>
      </c>
      <c r="L129" s="36">
        <v>0</v>
      </c>
      <c r="M129" s="36">
        <v>0</v>
      </c>
      <c r="N129" s="36">
        <v>0</v>
      </c>
      <c r="O129" s="36">
        <v>565</v>
      </c>
      <c r="P129" s="96">
        <v>2333.33</v>
      </c>
      <c r="Q129" s="96">
        <v>14089.67</v>
      </c>
      <c r="R129" s="96">
        <v>19641.599999999999</v>
      </c>
      <c r="S129" s="96">
        <v>20000</v>
      </c>
      <c r="T129" s="97">
        <f t="shared" si="85"/>
        <v>0</v>
      </c>
      <c r="U129" s="97">
        <v>0</v>
      </c>
      <c r="V129" s="97">
        <v>0</v>
      </c>
      <c r="W129" s="97">
        <v>0</v>
      </c>
      <c r="X129" s="97">
        <v>0</v>
      </c>
      <c r="Y129" s="97">
        <v>0</v>
      </c>
      <c r="Z129" s="97">
        <v>0</v>
      </c>
      <c r="AA129" s="97">
        <v>0</v>
      </c>
      <c r="AB129" s="97">
        <v>0</v>
      </c>
      <c r="AC129" s="97">
        <v>0</v>
      </c>
      <c r="AD129" s="97">
        <v>0</v>
      </c>
      <c r="AE129" s="97">
        <v>0</v>
      </c>
      <c r="AF129" s="120">
        <f t="shared" si="49"/>
        <v>39641.599999999999</v>
      </c>
    </row>
    <row r="130" spans="1:32">
      <c r="C130" s="56"/>
      <c r="D130" s="11" t="s">
        <v>32</v>
      </c>
      <c r="E130" s="33"/>
      <c r="F130" s="34"/>
      <c r="G130" s="35"/>
      <c r="H130" s="36">
        <f>J130+K130+AF130</f>
        <v>330.87</v>
      </c>
      <c r="I130" s="37"/>
      <c r="J130" s="52"/>
      <c r="K130" s="36">
        <f t="shared" si="84"/>
        <v>165.435</v>
      </c>
      <c r="L130" s="36"/>
      <c r="M130" s="36"/>
      <c r="N130" s="36"/>
      <c r="O130" s="36"/>
      <c r="P130" s="96"/>
      <c r="Q130" s="96">
        <v>165.435</v>
      </c>
      <c r="R130" s="96">
        <v>165.435</v>
      </c>
      <c r="S130" s="96">
        <v>0</v>
      </c>
      <c r="T130" s="97">
        <f t="shared" si="85"/>
        <v>0</v>
      </c>
      <c r="U130" s="97">
        <v>0</v>
      </c>
      <c r="V130" s="97">
        <v>0</v>
      </c>
      <c r="W130" s="97">
        <v>0</v>
      </c>
      <c r="X130" s="97">
        <v>0</v>
      </c>
      <c r="Y130" s="97">
        <v>0</v>
      </c>
      <c r="Z130" s="97">
        <v>0</v>
      </c>
      <c r="AA130" s="97">
        <v>0</v>
      </c>
      <c r="AB130" s="97">
        <v>0</v>
      </c>
      <c r="AC130" s="97">
        <v>0</v>
      </c>
      <c r="AD130" s="97">
        <v>0</v>
      </c>
      <c r="AE130" s="97">
        <v>0</v>
      </c>
      <c r="AF130" s="120">
        <f t="shared" si="49"/>
        <v>165.435</v>
      </c>
    </row>
    <row r="131" spans="1:32">
      <c r="C131" s="57" t="s">
        <v>113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19">
        <f t="shared" si="49"/>
        <v>0</v>
      </c>
    </row>
    <row r="132" spans="1:32" ht="29.25">
      <c r="A132" s="22" t="s">
        <v>311</v>
      </c>
      <c r="C132" s="21">
        <v>40</v>
      </c>
      <c r="D132" s="26" t="s">
        <v>114</v>
      </c>
      <c r="E132" s="27" t="s">
        <v>115</v>
      </c>
      <c r="F132" s="28" t="s">
        <v>30</v>
      </c>
      <c r="G132" s="29">
        <f>H133</f>
        <v>126666.34599999999</v>
      </c>
      <c r="H132" s="30">
        <f>H133+H134</f>
        <v>129378.37899999999</v>
      </c>
      <c r="I132" s="30">
        <f>I133+I134</f>
        <v>69500.98</v>
      </c>
      <c r="J132" s="30">
        <f>J133+J134</f>
        <v>76651.98</v>
      </c>
      <c r="K132" s="31">
        <f t="shared" ref="K132:K183" si="97">SUM(M132:Q132)</f>
        <v>52726.398999999998</v>
      </c>
      <c r="L132" s="30">
        <f>L133+L134</f>
        <v>7151</v>
      </c>
      <c r="M132" s="30">
        <f>M133+M134</f>
        <v>6482.9389999999994</v>
      </c>
      <c r="N132" s="30">
        <f>N133+N134</f>
        <v>13795.22</v>
      </c>
      <c r="O132" s="30">
        <f>O133+O134</f>
        <v>16604.474999999999</v>
      </c>
      <c r="P132" s="95">
        <f>SUM(P133:P134)</f>
        <v>15843.764999999999</v>
      </c>
      <c r="Q132" s="95">
        <f>Q133+Q134</f>
        <v>0</v>
      </c>
      <c r="R132" s="95">
        <f>R133+R134</f>
        <v>0</v>
      </c>
      <c r="S132" s="95">
        <f>S133+S134</f>
        <v>0</v>
      </c>
      <c r="T132" s="95">
        <f t="shared" ref="T132:T183" si="98">SUM(U132:AE132)</f>
        <v>0</v>
      </c>
      <c r="U132" s="95">
        <f t="shared" ref="U132:AE132" si="99">U133+U134</f>
        <v>0</v>
      </c>
      <c r="V132" s="95">
        <f t="shared" si="99"/>
        <v>0</v>
      </c>
      <c r="W132" s="95">
        <f t="shared" si="99"/>
        <v>0</v>
      </c>
      <c r="X132" s="95">
        <f t="shared" si="99"/>
        <v>0</v>
      </c>
      <c r="Y132" s="95">
        <f t="shared" si="99"/>
        <v>0</v>
      </c>
      <c r="Z132" s="95">
        <f t="shared" si="99"/>
        <v>0</v>
      </c>
      <c r="AA132" s="95">
        <f t="shared" si="99"/>
        <v>0</v>
      </c>
      <c r="AB132" s="95">
        <f t="shared" si="99"/>
        <v>0</v>
      </c>
      <c r="AC132" s="95">
        <f t="shared" si="99"/>
        <v>0</v>
      </c>
      <c r="AD132" s="95">
        <f t="shared" si="99"/>
        <v>0</v>
      </c>
      <c r="AE132" s="95">
        <f t="shared" si="99"/>
        <v>0</v>
      </c>
      <c r="AF132" s="30">
        <f t="shared" si="49"/>
        <v>0</v>
      </c>
    </row>
    <row r="133" spans="1:32">
      <c r="A133" s="22" t="s">
        <v>311</v>
      </c>
      <c r="C133" s="44"/>
      <c r="D133" s="11" t="s">
        <v>31</v>
      </c>
      <c r="E133" s="33"/>
      <c r="F133" s="34"/>
      <c r="G133" s="35"/>
      <c r="H133" s="36">
        <f>J133+K133+AF133</f>
        <v>126666.34599999999</v>
      </c>
      <c r="I133" s="37">
        <v>69500.98</v>
      </c>
      <c r="J133" s="36">
        <v>76651.98</v>
      </c>
      <c r="K133" s="36">
        <f t="shared" si="97"/>
        <v>50014.365999999995</v>
      </c>
      <c r="L133" s="36">
        <v>7151</v>
      </c>
      <c r="M133" s="36">
        <v>5804.9319999999998</v>
      </c>
      <c r="N133" s="36">
        <v>11761.194</v>
      </c>
      <c r="O133" s="38">
        <f>19964.566-318-114.7-1520.144-198.247-990-123-96</f>
        <v>16604.474999999999</v>
      </c>
      <c r="P133" s="97">
        <v>15843.764999999999</v>
      </c>
      <c r="Q133" s="97">
        <v>0</v>
      </c>
      <c r="R133" s="97">
        <v>0</v>
      </c>
      <c r="S133" s="97">
        <v>0</v>
      </c>
      <c r="T133" s="97">
        <f t="shared" si="98"/>
        <v>0</v>
      </c>
      <c r="U133" s="97">
        <v>0</v>
      </c>
      <c r="V133" s="97">
        <v>0</v>
      </c>
      <c r="W133" s="97">
        <v>0</v>
      </c>
      <c r="X133" s="97">
        <v>0</v>
      </c>
      <c r="Y133" s="97">
        <v>0</v>
      </c>
      <c r="Z133" s="97">
        <v>0</v>
      </c>
      <c r="AA133" s="97">
        <v>0</v>
      </c>
      <c r="AB133" s="97">
        <v>0</v>
      </c>
      <c r="AC133" s="97">
        <v>0</v>
      </c>
      <c r="AD133" s="97">
        <v>0</v>
      </c>
      <c r="AE133" s="97">
        <v>0</v>
      </c>
      <c r="AF133" s="120">
        <f t="shared" si="49"/>
        <v>0</v>
      </c>
    </row>
    <row r="134" spans="1:32">
      <c r="A134" s="22" t="s">
        <v>311</v>
      </c>
      <c r="C134" s="44"/>
      <c r="D134" s="11" t="s">
        <v>116</v>
      </c>
      <c r="E134" s="33"/>
      <c r="F134" s="34"/>
      <c r="G134" s="35"/>
      <c r="H134" s="36">
        <f>J134+K134+AF134</f>
        <v>2712.0329999999999</v>
      </c>
      <c r="I134" s="37">
        <v>0</v>
      </c>
      <c r="J134" s="36">
        <v>0</v>
      </c>
      <c r="K134" s="36">
        <f t="shared" si="97"/>
        <v>2712.0329999999999</v>
      </c>
      <c r="L134" s="36">
        <v>0</v>
      </c>
      <c r="M134" s="36">
        <v>678.00699999999995</v>
      </c>
      <c r="N134" s="36">
        <v>2034.0260000000001</v>
      </c>
      <c r="O134" s="36">
        <v>0</v>
      </c>
      <c r="P134" s="97">
        <v>0</v>
      </c>
      <c r="Q134" s="97">
        <v>0</v>
      </c>
      <c r="R134" s="97">
        <v>0</v>
      </c>
      <c r="S134" s="97">
        <v>0</v>
      </c>
      <c r="T134" s="97">
        <f t="shared" si="98"/>
        <v>0</v>
      </c>
      <c r="U134" s="97">
        <v>0</v>
      </c>
      <c r="V134" s="97">
        <v>0</v>
      </c>
      <c r="W134" s="97">
        <v>0</v>
      </c>
      <c r="X134" s="97">
        <v>0</v>
      </c>
      <c r="Y134" s="97">
        <v>0</v>
      </c>
      <c r="Z134" s="97">
        <v>0</v>
      </c>
      <c r="AA134" s="97">
        <v>0</v>
      </c>
      <c r="AB134" s="97">
        <v>0</v>
      </c>
      <c r="AC134" s="97">
        <v>0</v>
      </c>
      <c r="AD134" s="97">
        <v>0</v>
      </c>
      <c r="AE134" s="97">
        <v>0</v>
      </c>
      <c r="AF134" s="120">
        <f t="shared" si="49"/>
        <v>0</v>
      </c>
    </row>
    <row r="135" spans="1:32" ht="33.75">
      <c r="A135" s="22" t="s">
        <v>313</v>
      </c>
      <c r="B135" s="22" t="s">
        <v>317</v>
      </c>
      <c r="C135" s="21">
        <v>41</v>
      </c>
      <c r="D135" s="26" t="s">
        <v>325</v>
      </c>
      <c r="E135" s="27" t="s">
        <v>376</v>
      </c>
      <c r="F135" s="54" t="s">
        <v>102</v>
      </c>
      <c r="G135" s="29">
        <f>H136</f>
        <v>13271.387999999999</v>
      </c>
      <c r="H135" s="30">
        <f>H136+H137</f>
        <v>17817.691999999999</v>
      </c>
      <c r="I135" s="30">
        <f>I136+I137</f>
        <v>0</v>
      </c>
      <c r="J135" s="30">
        <f>J136+J137</f>
        <v>0</v>
      </c>
      <c r="K135" s="31">
        <f t="shared" ref="K135:K137" si="100">SUM(M135:Q135)</f>
        <v>17817.691999999999</v>
      </c>
      <c r="L135" s="30">
        <f t="shared" ref="L135:S135" si="101">L136+L137</f>
        <v>0</v>
      </c>
      <c r="M135" s="30">
        <f t="shared" si="101"/>
        <v>0</v>
      </c>
      <c r="N135" s="30">
        <f t="shared" si="101"/>
        <v>0</v>
      </c>
      <c r="O135" s="30">
        <f t="shared" si="101"/>
        <v>572.01400000000001</v>
      </c>
      <c r="P135" s="95">
        <f t="shared" si="101"/>
        <v>11254.161</v>
      </c>
      <c r="Q135" s="95">
        <f t="shared" si="101"/>
        <v>5991.5169999999998</v>
      </c>
      <c r="R135" s="95">
        <f t="shared" si="101"/>
        <v>0</v>
      </c>
      <c r="S135" s="95">
        <f t="shared" si="101"/>
        <v>0</v>
      </c>
      <c r="T135" s="95">
        <f t="shared" si="98"/>
        <v>0</v>
      </c>
      <c r="U135" s="95">
        <f>U136+U137</f>
        <v>0</v>
      </c>
      <c r="V135" s="95">
        <f t="shared" ref="V135:AE135" si="102">V136+V137</f>
        <v>0</v>
      </c>
      <c r="W135" s="95">
        <f t="shared" si="102"/>
        <v>0</v>
      </c>
      <c r="X135" s="95">
        <f t="shared" si="102"/>
        <v>0</v>
      </c>
      <c r="Y135" s="95">
        <f t="shared" si="102"/>
        <v>0</v>
      </c>
      <c r="Z135" s="95">
        <f t="shared" si="102"/>
        <v>0</v>
      </c>
      <c r="AA135" s="95">
        <f t="shared" si="102"/>
        <v>0</v>
      </c>
      <c r="AB135" s="95">
        <f t="shared" si="102"/>
        <v>0</v>
      </c>
      <c r="AC135" s="95">
        <f t="shared" si="102"/>
        <v>0</v>
      </c>
      <c r="AD135" s="95">
        <f t="shared" si="102"/>
        <v>0</v>
      </c>
      <c r="AE135" s="95">
        <f t="shared" si="102"/>
        <v>0</v>
      </c>
      <c r="AF135" s="30">
        <f t="shared" si="49"/>
        <v>0</v>
      </c>
    </row>
    <row r="136" spans="1:32">
      <c r="A136" s="22" t="s">
        <v>313</v>
      </c>
      <c r="B136" s="22" t="s">
        <v>317</v>
      </c>
      <c r="C136" s="32"/>
      <c r="D136" s="11" t="s">
        <v>31</v>
      </c>
      <c r="E136" s="36"/>
      <c r="F136" s="36"/>
      <c r="G136" s="36"/>
      <c r="H136" s="36">
        <f>J136+K136+AF136</f>
        <v>13271.387999999999</v>
      </c>
      <c r="I136" s="36">
        <v>0</v>
      </c>
      <c r="J136" s="36">
        <v>0</v>
      </c>
      <c r="K136" s="36">
        <f t="shared" si="100"/>
        <v>13271.387999999999</v>
      </c>
      <c r="L136" s="12">
        <v>0</v>
      </c>
      <c r="M136" s="12">
        <v>0</v>
      </c>
      <c r="N136" s="49">
        <v>0</v>
      </c>
      <c r="O136" s="13">
        <v>198.24700000000001</v>
      </c>
      <c r="P136" s="97">
        <v>7081.6239999999998</v>
      </c>
      <c r="Q136" s="96">
        <v>5991.5169999999998</v>
      </c>
      <c r="R136" s="101">
        <v>0</v>
      </c>
      <c r="S136" s="101">
        <v>0</v>
      </c>
      <c r="T136" s="97">
        <f t="shared" si="98"/>
        <v>0</v>
      </c>
      <c r="U136" s="101">
        <v>0</v>
      </c>
      <c r="V136" s="101">
        <v>0</v>
      </c>
      <c r="W136" s="101">
        <v>0</v>
      </c>
      <c r="X136" s="101">
        <v>0</v>
      </c>
      <c r="Y136" s="101">
        <v>0</v>
      </c>
      <c r="Z136" s="101">
        <v>0</v>
      </c>
      <c r="AA136" s="101">
        <v>0</v>
      </c>
      <c r="AB136" s="101">
        <v>0</v>
      </c>
      <c r="AC136" s="101">
        <v>0</v>
      </c>
      <c r="AD136" s="101">
        <v>0</v>
      </c>
      <c r="AE136" s="101">
        <v>0</v>
      </c>
      <c r="AF136" s="120">
        <f t="shared" si="49"/>
        <v>0</v>
      </c>
    </row>
    <row r="137" spans="1:32" ht="17.25" customHeight="1">
      <c r="A137" s="22" t="s">
        <v>313</v>
      </c>
      <c r="B137" s="22" t="s">
        <v>317</v>
      </c>
      <c r="C137" s="32"/>
      <c r="D137" s="42" t="s">
        <v>41</v>
      </c>
      <c r="E137" s="36"/>
      <c r="F137" s="36"/>
      <c r="G137" s="36"/>
      <c r="H137" s="36">
        <f>J137+K137+AF137</f>
        <v>4546.3040000000001</v>
      </c>
      <c r="I137" s="36">
        <v>0</v>
      </c>
      <c r="J137" s="36">
        <v>0</v>
      </c>
      <c r="K137" s="36">
        <f t="shared" si="100"/>
        <v>4546.3040000000001</v>
      </c>
      <c r="L137" s="12">
        <v>0</v>
      </c>
      <c r="M137" s="12">
        <v>0</v>
      </c>
      <c r="N137" s="49">
        <v>0</v>
      </c>
      <c r="O137" s="13">
        <v>373.767</v>
      </c>
      <c r="P137" s="97">
        <v>4172.5370000000003</v>
      </c>
      <c r="Q137" s="97">
        <v>0</v>
      </c>
      <c r="R137" s="101">
        <v>0</v>
      </c>
      <c r="S137" s="101">
        <v>0</v>
      </c>
      <c r="T137" s="97">
        <f t="shared" si="98"/>
        <v>0</v>
      </c>
      <c r="U137" s="101">
        <v>0</v>
      </c>
      <c r="V137" s="101">
        <v>0</v>
      </c>
      <c r="W137" s="101">
        <v>0</v>
      </c>
      <c r="X137" s="101">
        <v>0</v>
      </c>
      <c r="Y137" s="101">
        <v>0</v>
      </c>
      <c r="Z137" s="101">
        <v>0</v>
      </c>
      <c r="AA137" s="101">
        <v>0</v>
      </c>
      <c r="AB137" s="101">
        <v>0</v>
      </c>
      <c r="AC137" s="101">
        <v>0</v>
      </c>
      <c r="AD137" s="101">
        <v>0</v>
      </c>
      <c r="AE137" s="101">
        <v>0</v>
      </c>
      <c r="AF137" s="120">
        <f t="shared" si="49"/>
        <v>0</v>
      </c>
    </row>
    <row r="138" spans="1:32" ht="39.75" customHeight="1">
      <c r="A138" s="22" t="s">
        <v>313</v>
      </c>
      <c r="B138" s="22" t="s">
        <v>317</v>
      </c>
      <c r="C138" s="21">
        <v>42</v>
      </c>
      <c r="D138" s="26" t="s">
        <v>326</v>
      </c>
      <c r="E138" s="27" t="s">
        <v>319</v>
      </c>
      <c r="F138" s="54" t="s">
        <v>102</v>
      </c>
      <c r="G138" s="29">
        <f t="shared" ref="G138" si="103">H139</f>
        <v>0</v>
      </c>
      <c r="H138" s="30">
        <f t="shared" ref="H138:J138" si="104">H139+H140</f>
        <v>0</v>
      </c>
      <c r="I138" s="30">
        <f t="shared" si="104"/>
        <v>0</v>
      </c>
      <c r="J138" s="30">
        <f t="shared" si="104"/>
        <v>0</v>
      </c>
      <c r="K138" s="31">
        <f t="shared" ref="K138:K146" si="105">SUM(M138:Q138)</f>
        <v>0</v>
      </c>
      <c r="L138" s="30">
        <f t="shared" ref="L138:S138" si="106">L139+L140</f>
        <v>0</v>
      </c>
      <c r="M138" s="30">
        <f t="shared" si="106"/>
        <v>0</v>
      </c>
      <c r="N138" s="30">
        <f t="shared" si="106"/>
        <v>0</v>
      </c>
      <c r="O138" s="30">
        <f t="shared" si="106"/>
        <v>0</v>
      </c>
      <c r="P138" s="95">
        <f t="shared" si="106"/>
        <v>0</v>
      </c>
      <c r="Q138" s="95">
        <f t="shared" si="106"/>
        <v>0</v>
      </c>
      <c r="R138" s="95">
        <f t="shared" si="106"/>
        <v>0</v>
      </c>
      <c r="S138" s="95">
        <f t="shared" si="106"/>
        <v>0</v>
      </c>
      <c r="T138" s="95">
        <f t="shared" si="98"/>
        <v>0</v>
      </c>
      <c r="U138" s="95">
        <f t="shared" ref="U138:AE138" si="107">U139+U140</f>
        <v>0</v>
      </c>
      <c r="V138" s="95">
        <f t="shared" si="107"/>
        <v>0</v>
      </c>
      <c r="W138" s="95">
        <f t="shared" si="107"/>
        <v>0</v>
      </c>
      <c r="X138" s="95">
        <f t="shared" si="107"/>
        <v>0</v>
      </c>
      <c r="Y138" s="95">
        <f t="shared" si="107"/>
        <v>0</v>
      </c>
      <c r="Z138" s="95">
        <f t="shared" si="107"/>
        <v>0</v>
      </c>
      <c r="AA138" s="95">
        <f t="shared" si="107"/>
        <v>0</v>
      </c>
      <c r="AB138" s="95">
        <f t="shared" si="107"/>
        <v>0</v>
      </c>
      <c r="AC138" s="95">
        <f t="shared" si="107"/>
        <v>0</v>
      </c>
      <c r="AD138" s="95">
        <f t="shared" si="107"/>
        <v>0</v>
      </c>
      <c r="AE138" s="95">
        <f t="shared" si="107"/>
        <v>0</v>
      </c>
      <c r="AF138" s="30">
        <f t="shared" si="49"/>
        <v>0</v>
      </c>
    </row>
    <row r="139" spans="1:32">
      <c r="A139" s="22" t="s">
        <v>313</v>
      </c>
      <c r="B139" s="22" t="s">
        <v>317</v>
      </c>
      <c r="C139" s="32"/>
      <c r="D139" s="11" t="s">
        <v>31</v>
      </c>
      <c r="E139" s="36"/>
      <c r="F139" s="36"/>
      <c r="G139" s="36"/>
      <c r="H139" s="36">
        <f t="shared" ref="H139:H140" si="108">J139+K139+AF139</f>
        <v>0</v>
      </c>
      <c r="I139" s="36">
        <v>0</v>
      </c>
      <c r="J139" s="36">
        <v>0</v>
      </c>
      <c r="K139" s="36">
        <f t="shared" si="105"/>
        <v>0</v>
      </c>
      <c r="L139" s="12">
        <v>0</v>
      </c>
      <c r="M139" s="12">
        <v>0</v>
      </c>
      <c r="N139" s="49">
        <v>0</v>
      </c>
      <c r="O139" s="13">
        <v>0</v>
      </c>
      <c r="P139" s="100">
        <v>0</v>
      </c>
      <c r="Q139" s="100">
        <v>0</v>
      </c>
      <c r="R139" s="101">
        <v>0</v>
      </c>
      <c r="S139" s="101">
        <v>0</v>
      </c>
      <c r="T139" s="97">
        <f t="shared" si="98"/>
        <v>0</v>
      </c>
      <c r="U139" s="101">
        <v>0</v>
      </c>
      <c r="V139" s="101">
        <v>0</v>
      </c>
      <c r="W139" s="101">
        <v>0</v>
      </c>
      <c r="X139" s="101">
        <v>0</v>
      </c>
      <c r="Y139" s="101">
        <v>0</v>
      </c>
      <c r="Z139" s="101">
        <v>0</v>
      </c>
      <c r="AA139" s="101">
        <v>0</v>
      </c>
      <c r="AB139" s="101">
        <v>0</v>
      </c>
      <c r="AC139" s="101">
        <v>0</v>
      </c>
      <c r="AD139" s="101">
        <v>0</v>
      </c>
      <c r="AE139" s="101">
        <v>0</v>
      </c>
      <c r="AF139" s="120">
        <f t="shared" si="49"/>
        <v>0</v>
      </c>
    </row>
    <row r="140" spans="1:32" ht="17.25" customHeight="1">
      <c r="A140" s="22" t="s">
        <v>313</v>
      </c>
      <c r="B140" s="22" t="s">
        <v>317</v>
      </c>
      <c r="C140" s="32"/>
      <c r="D140" s="42" t="s">
        <v>41</v>
      </c>
      <c r="E140" s="36"/>
      <c r="F140" s="36"/>
      <c r="G140" s="36"/>
      <c r="H140" s="36">
        <f t="shared" si="108"/>
        <v>0</v>
      </c>
      <c r="I140" s="36">
        <v>0</v>
      </c>
      <c r="J140" s="36">
        <v>0</v>
      </c>
      <c r="K140" s="36">
        <f t="shared" si="105"/>
        <v>0</v>
      </c>
      <c r="L140" s="12">
        <v>0</v>
      </c>
      <c r="M140" s="12">
        <v>0</v>
      </c>
      <c r="N140" s="49">
        <v>0</v>
      </c>
      <c r="O140" s="13">
        <v>0</v>
      </c>
      <c r="P140" s="100">
        <v>0</v>
      </c>
      <c r="Q140" s="100">
        <v>0</v>
      </c>
      <c r="R140" s="101">
        <v>0</v>
      </c>
      <c r="S140" s="101">
        <v>0</v>
      </c>
      <c r="T140" s="97">
        <f t="shared" si="98"/>
        <v>0</v>
      </c>
      <c r="U140" s="101">
        <v>0</v>
      </c>
      <c r="V140" s="101">
        <v>0</v>
      </c>
      <c r="W140" s="101">
        <v>0</v>
      </c>
      <c r="X140" s="101">
        <v>0</v>
      </c>
      <c r="Y140" s="101">
        <v>0</v>
      </c>
      <c r="Z140" s="101">
        <v>0</v>
      </c>
      <c r="AA140" s="101">
        <v>0</v>
      </c>
      <c r="AB140" s="101">
        <v>0</v>
      </c>
      <c r="AC140" s="101">
        <v>0</v>
      </c>
      <c r="AD140" s="101">
        <v>0</v>
      </c>
      <c r="AE140" s="101">
        <v>0</v>
      </c>
      <c r="AF140" s="120">
        <f t="shared" si="49"/>
        <v>0</v>
      </c>
    </row>
    <row r="141" spans="1:32" ht="41.25" customHeight="1">
      <c r="A141" s="22" t="s">
        <v>313</v>
      </c>
      <c r="B141" s="22" t="s">
        <v>317</v>
      </c>
      <c r="C141" s="21">
        <v>43</v>
      </c>
      <c r="D141" s="26" t="s">
        <v>327</v>
      </c>
      <c r="E141" s="27" t="s">
        <v>319</v>
      </c>
      <c r="F141" s="54" t="s">
        <v>102</v>
      </c>
      <c r="G141" s="29">
        <f t="shared" ref="G141" si="109">H142</f>
        <v>11433.608</v>
      </c>
      <c r="H141" s="30">
        <f t="shared" ref="H141:J141" si="110">H142+H143</f>
        <v>13801.174999999999</v>
      </c>
      <c r="I141" s="30">
        <f t="shared" si="110"/>
        <v>0</v>
      </c>
      <c r="J141" s="30">
        <f t="shared" si="110"/>
        <v>0</v>
      </c>
      <c r="K141" s="31">
        <f t="shared" si="105"/>
        <v>13801.174999999999</v>
      </c>
      <c r="L141" s="30">
        <f t="shared" ref="L141:S141" si="111">L142+L143</f>
        <v>0</v>
      </c>
      <c r="M141" s="30">
        <f t="shared" si="111"/>
        <v>0</v>
      </c>
      <c r="N141" s="30">
        <f t="shared" si="111"/>
        <v>0</v>
      </c>
      <c r="O141" s="30">
        <f t="shared" si="111"/>
        <v>1644.06</v>
      </c>
      <c r="P141" s="95">
        <f t="shared" si="111"/>
        <v>10628.661</v>
      </c>
      <c r="Q141" s="95">
        <f t="shared" si="111"/>
        <v>1528.454</v>
      </c>
      <c r="R141" s="95">
        <f t="shared" si="111"/>
        <v>0</v>
      </c>
      <c r="S141" s="95">
        <f t="shared" si="111"/>
        <v>0</v>
      </c>
      <c r="T141" s="95">
        <f t="shared" si="98"/>
        <v>0</v>
      </c>
      <c r="U141" s="95">
        <f t="shared" ref="U141:AE141" si="112">U142+U143</f>
        <v>0</v>
      </c>
      <c r="V141" s="95">
        <f t="shared" si="112"/>
        <v>0</v>
      </c>
      <c r="W141" s="95">
        <f t="shared" si="112"/>
        <v>0</v>
      </c>
      <c r="X141" s="95">
        <f t="shared" si="112"/>
        <v>0</v>
      </c>
      <c r="Y141" s="95">
        <f t="shared" si="112"/>
        <v>0</v>
      </c>
      <c r="Z141" s="95">
        <f t="shared" si="112"/>
        <v>0</v>
      </c>
      <c r="AA141" s="95">
        <f t="shared" si="112"/>
        <v>0</v>
      </c>
      <c r="AB141" s="95">
        <f t="shared" si="112"/>
        <v>0</v>
      </c>
      <c r="AC141" s="95">
        <f t="shared" si="112"/>
        <v>0</v>
      </c>
      <c r="AD141" s="95">
        <f t="shared" si="112"/>
        <v>0</v>
      </c>
      <c r="AE141" s="95">
        <f t="shared" si="112"/>
        <v>0</v>
      </c>
      <c r="AF141" s="30">
        <f t="shared" si="49"/>
        <v>0</v>
      </c>
    </row>
    <row r="142" spans="1:32">
      <c r="A142" s="22" t="s">
        <v>313</v>
      </c>
      <c r="B142" s="22" t="s">
        <v>317</v>
      </c>
      <c r="C142" s="32"/>
      <c r="D142" s="11" t="s">
        <v>31</v>
      </c>
      <c r="E142" s="36"/>
      <c r="F142" s="36"/>
      <c r="G142" s="36"/>
      <c r="H142" s="36">
        <f t="shared" ref="H142:H143" si="113">J142+K142+AF142</f>
        <v>11433.608</v>
      </c>
      <c r="I142" s="36">
        <v>0</v>
      </c>
      <c r="J142" s="36">
        <v>0</v>
      </c>
      <c r="K142" s="36">
        <f t="shared" si="105"/>
        <v>11433.608</v>
      </c>
      <c r="L142" s="12">
        <v>0</v>
      </c>
      <c r="M142" s="12">
        <v>0</v>
      </c>
      <c r="N142" s="49">
        <v>0</v>
      </c>
      <c r="O142" s="13">
        <f>108.803+729.706+189</f>
        <v>1027.509</v>
      </c>
      <c r="P142" s="97">
        <v>8877.6450000000004</v>
      </c>
      <c r="Q142" s="97">
        <v>1528.454</v>
      </c>
      <c r="R142" s="101">
        <v>0</v>
      </c>
      <c r="S142" s="101">
        <v>0</v>
      </c>
      <c r="T142" s="97">
        <f t="shared" si="98"/>
        <v>0</v>
      </c>
      <c r="U142" s="101">
        <v>0</v>
      </c>
      <c r="V142" s="101">
        <v>0</v>
      </c>
      <c r="W142" s="101">
        <v>0</v>
      </c>
      <c r="X142" s="101">
        <v>0</v>
      </c>
      <c r="Y142" s="101">
        <v>0</v>
      </c>
      <c r="Z142" s="101">
        <v>0</v>
      </c>
      <c r="AA142" s="101">
        <v>0</v>
      </c>
      <c r="AB142" s="101">
        <v>0</v>
      </c>
      <c r="AC142" s="101">
        <v>0</v>
      </c>
      <c r="AD142" s="101">
        <v>0</v>
      </c>
      <c r="AE142" s="101">
        <v>0</v>
      </c>
      <c r="AF142" s="120">
        <f t="shared" si="49"/>
        <v>0</v>
      </c>
    </row>
    <row r="143" spans="1:32" ht="17.25" customHeight="1">
      <c r="A143" s="22" t="s">
        <v>313</v>
      </c>
      <c r="B143" s="22" t="s">
        <v>317</v>
      </c>
      <c r="C143" s="32"/>
      <c r="D143" s="42" t="s">
        <v>41</v>
      </c>
      <c r="E143" s="36"/>
      <c r="F143" s="36"/>
      <c r="G143" s="36"/>
      <c r="H143" s="36">
        <f t="shared" si="113"/>
        <v>2367.567</v>
      </c>
      <c r="I143" s="36">
        <v>0</v>
      </c>
      <c r="J143" s="36">
        <v>0</v>
      </c>
      <c r="K143" s="36">
        <f t="shared" si="105"/>
        <v>2367.567</v>
      </c>
      <c r="L143" s="12">
        <v>0</v>
      </c>
      <c r="M143" s="12">
        <v>0</v>
      </c>
      <c r="N143" s="49">
        <v>0</v>
      </c>
      <c r="O143" s="13">
        <v>616.55100000000004</v>
      </c>
      <c r="P143" s="97">
        <v>1751.0160000000001</v>
      </c>
      <c r="Q143" s="97">
        <v>0</v>
      </c>
      <c r="R143" s="101">
        <v>0</v>
      </c>
      <c r="S143" s="101">
        <v>0</v>
      </c>
      <c r="T143" s="97">
        <f t="shared" si="98"/>
        <v>0</v>
      </c>
      <c r="U143" s="101">
        <v>0</v>
      </c>
      <c r="V143" s="101">
        <v>0</v>
      </c>
      <c r="W143" s="101">
        <v>0</v>
      </c>
      <c r="X143" s="101">
        <v>0</v>
      </c>
      <c r="Y143" s="101">
        <v>0</v>
      </c>
      <c r="Z143" s="101">
        <v>0</v>
      </c>
      <c r="AA143" s="101">
        <v>0</v>
      </c>
      <c r="AB143" s="101">
        <v>0</v>
      </c>
      <c r="AC143" s="101">
        <v>0</v>
      </c>
      <c r="AD143" s="101">
        <v>0</v>
      </c>
      <c r="AE143" s="101">
        <v>0</v>
      </c>
      <c r="AF143" s="120">
        <f t="shared" si="49"/>
        <v>0</v>
      </c>
    </row>
    <row r="144" spans="1:32" ht="42.75" customHeight="1">
      <c r="A144" s="22" t="s">
        <v>313</v>
      </c>
      <c r="B144" s="22" t="s">
        <v>317</v>
      </c>
      <c r="C144" s="21">
        <v>44</v>
      </c>
      <c r="D144" s="26" t="s">
        <v>328</v>
      </c>
      <c r="E144" s="27" t="s">
        <v>319</v>
      </c>
      <c r="F144" s="54" t="s">
        <v>102</v>
      </c>
      <c r="G144" s="29">
        <f t="shared" ref="G144" si="114">H145</f>
        <v>19274.852999999999</v>
      </c>
      <c r="H144" s="30">
        <f t="shared" ref="H144:J144" si="115">H145+H146</f>
        <v>25441.302</v>
      </c>
      <c r="I144" s="30">
        <f t="shared" si="115"/>
        <v>0</v>
      </c>
      <c r="J144" s="30">
        <f t="shared" si="115"/>
        <v>0</v>
      </c>
      <c r="K144" s="31">
        <f t="shared" si="105"/>
        <v>25441.301999999996</v>
      </c>
      <c r="L144" s="30">
        <f t="shared" ref="L144:S144" si="116">L145+L146</f>
        <v>0</v>
      </c>
      <c r="M144" s="30">
        <f t="shared" si="116"/>
        <v>0</v>
      </c>
      <c r="N144" s="30">
        <f t="shared" si="116"/>
        <v>0</v>
      </c>
      <c r="O144" s="30">
        <f t="shared" si="116"/>
        <v>77</v>
      </c>
      <c r="P144" s="95">
        <f t="shared" si="116"/>
        <v>16760.097999999998</v>
      </c>
      <c r="Q144" s="95">
        <f t="shared" si="116"/>
        <v>8604.2039999999997</v>
      </c>
      <c r="R144" s="95">
        <f t="shared" si="116"/>
        <v>0</v>
      </c>
      <c r="S144" s="95">
        <f t="shared" si="116"/>
        <v>0</v>
      </c>
      <c r="T144" s="95">
        <f t="shared" si="98"/>
        <v>0</v>
      </c>
      <c r="U144" s="95">
        <f t="shared" ref="U144:AE144" si="117">U145+U146</f>
        <v>0</v>
      </c>
      <c r="V144" s="95">
        <f t="shared" si="117"/>
        <v>0</v>
      </c>
      <c r="W144" s="95">
        <f t="shared" si="117"/>
        <v>0</v>
      </c>
      <c r="X144" s="95">
        <f t="shared" si="117"/>
        <v>0</v>
      </c>
      <c r="Y144" s="95">
        <f t="shared" si="117"/>
        <v>0</v>
      </c>
      <c r="Z144" s="95">
        <f t="shared" si="117"/>
        <v>0</v>
      </c>
      <c r="AA144" s="95">
        <f t="shared" si="117"/>
        <v>0</v>
      </c>
      <c r="AB144" s="95">
        <f t="shared" si="117"/>
        <v>0</v>
      </c>
      <c r="AC144" s="95">
        <f t="shared" si="117"/>
        <v>0</v>
      </c>
      <c r="AD144" s="95">
        <f t="shared" si="117"/>
        <v>0</v>
      </c>
      <c r="AE144" s="95">
        <f t="shared" si="117"/>
        <v>0</v>
      </c>
      <c r="AF144" s="30">
        <f t="shared" si="49"/>
        <v>0</v>
      </c>
    </row>
    <row r="145" spans="1:32">
      <c r="A145" s="22" t="s">
        <v>313</v>
      </c>
      <c r="B145" s="22" t="s">
        <v>317</v>
      </c>
      <c r="C145" s="32"/>
      <c r="D145" s="11" t="s">
        <v>31</v>
      </c>
      <c r="E145" s="36"/>
      <c r="F145" s="36"/>
      <c r="G145" s="36"/>
      <c r="H145" s="36">
        <f t="shared" ref="H145:H146" si="118">J145+K145+AF145</f>
        <v>19274.852999999999</v>
      </c>
      <c r="I145" s="36">
        <v>0</v>
      </c>
      <c r="J145" s="36">
        <v>0</v>
      </c>
      <c r="K145" s="36">
        <f t="shared" si="105"/>
        <v>19274.852999999999</v>
      </c>
      <c r="L145" s="12">
        <v>0</v>
      </c>
      <c r="M145" s="12">
        <v>0</v>
      </c>
      <c r="N145" s="49">
        <v>0</v>
      </c>
      <c r="O145" s="13">
        <f>10.626+6.16</f>
        <v>16.786000000000001</v>
      </c>
      <c r="P145" s="97">
        <f>6637.143+4016.72</f>
        <v>10653.862999999999</v>
      </c>
      <c r="Q145" s="97">
        <v>8604.2039999999997</v>
      </c>
      <c r="R145" s="101">
        <v>0</v>
      </c>
      <c r="S145" s="101">
        <v>0</v>
      </c>
      <c r="T145" s="97">
        <f t="shared" si="98"/>
        <v>0</v>
      </c>
      <c r="U145" s="101">
        <v>0</v>
      </c>
      <c r="V145" s="101">
        <v>0</v>
      </c>
      <c r="W145" s="101">
        <v>0</v>
      </c>
      <c r="X145" s="101">
        <v>0</v>
      </c>
      <c r="Y145" s="101">
        <v>0</v>
      </c>
      <c r="Z145" s="101">
        <v>0</v>
      </c>
      <c r="AA145" s="101">
        <v>0</v>
      </c>
      <c r="AB145" s="101">
        <v>0</v>
      </c>
      <c r="AC145" s="101">
        <v>0</v>
      </c>
      <c r="AD145" s="101">
        <v>0</v>
      </c>
      <c r="AE145" s="101">
        <v>0</v>
      </c>
      <c r="AF145" s="120">
        <f t="shared" si="49"/>
        <v>0</v>
      </c>
    </row>
    <row r="146" spans="1:32" ht="17.25" customHeight="1">
      <c r="A146" s="22" t="s">
        <v>313</v>
      </c>
      <c r="B146" s="22" t="s">
        <v>317</v>
      </c>
      <c r="C146" s="32"/>
      <c r="D146" s="42" t="s">
        <v>41</v>
      </c>
      <c r="E146" s="36"/>
      <c r="F146" s="36"/>
      <c r="G146" s="36"/>
      <c r="H146" s="36">
        <f t="shared" si="118"/>
        <v>6166.4489999999996</v>
      </c>
      <c r="I146" s="36">
        <v>0</v>
      </c>
      <c r="J146" s="36">
        <v>0</v>
      </c>
      <c r="K146" s="36">
        <f t="shared" si="105"/>
        <v>6166.4489999999996</v>
      </c>
      <c r="L146" s="12">
        <v>0</v>
      </c>
      <c r="M146" s="12">
        <v>0</v>
      </c>
      <c r="N146" s="49">
        <v>0</v>
      </c>
      <c r="O146" s="13">
        <v>60.213999999999999</v>
      </c>
      <c r="P146" s="97">
        <v>6106.2349999999997</v>
      </c>
      <c r="Q146" s="97">
        <v>0</v>
      </c>
      <c r="R146" s="101">
        <v>0</v>
      </c>
      <c r="S146" s="101">
        <v>0</v>
      </c>
      <c r="T146" s="97">
        <f t="shared" si="98"/>
        <v>0</v>
      </c>
      <c r="U146" s="101">
        <v>0</v>
      </c>
      <c r="V146" s="101">
        <v>0</v>
      </c>
      <c r="W146" s="101">
        <v>0</v>
      </c>
      <c r="X146" s="101">
        <v>0</v>
      </c>
      <c r="Y146" s="101">
        <v>0</v>
      </c>
      <c r="Z146" s="101">
        <v>0</v>
      </c>
      <c r="AA146" s="101">
        <v>0</v>
      </c>
      <c r="AB146" s="101">
        <v>0</v>
      </c>
      <c r="AC146" s="101">
        <v>0</v>
      </c>
      <c r="AD146" s="101">
        <v>0</v>
      </c>
      <c r="AE146" s="101">
        <v>0</v>
      </c>
      <c r="AF146" s="120">
        <f t="shared" si="49"/>
        <v>0</v>
      </c>
    </row>
    <row r="147" spans="1:32" ht="39">
      <c r="A147" s="22" t="s">
        <v>311</v>
      </c>
      <c r="C147" s="21">
        <v>45</v>
      </c>
      <c r="D147" s="41" t="s">
        <v>117</v>
      </c>
      <c r="E147" s="27" t="s">
        <v>118</v>
      </c>
      <c r="F147" s="28" t="s">
        <v>119</v>
      </c>
      <c r="G147" s="29">
        <f>H148</f>
        <v>86195.767000000007</v>
      </c>
      <c r="H147" s="30">
        <f>H148+H149+H150+H151</f>
        <v>968822.76699999999</v>
      </c>
      <c r="I147" s="31">
        <v>789229.45699999994</v>
      </c>
      <c r="J147" s="31">
        <v>918730.11699999997</v>
      </c>
      <c r="K147" s="31">
        <f t="shared" si="97"/>
        <v>34606.915000000001</v>
      </c>
      <c r="L147" s="30">
        <f>L148+L149+L150+L151</f>
        <v>129500.66</v>
      </c>
      <c r="M147" s="30">
        <f t="shared" ref="M147:S147" si="119">M148+M149+M150+M151</f>
        <v>3398.2939999999999</v>
      </c>
      <c r="N147" s="30">
        <f t="shared" si="119"/>
        <v>7395.085</v>
      </c>
      <c r="O147" s="30">
        <f t="shared" si="119"/>
        <v>7553.6139999999996</v>
      </c>
      <c r="P147" s="95">
        <f t="shared" si="119"/>
        <v>6746</v>
      </c>
      <c r="Q147" s="95">
        <f t="shared" si="119"/>
        <v>9513.9220000000005</v>
      </c>
      <c r="R147" s="95">
        <f t="shared" si="119"/>
        <v>11420.735000000001</v>
      </c>
      <c r="S147" s="95">
        <f t="shared" si="119"/>
        <v>4065</v>
      </c>
      <c r="T147" s="95">
        <f t="shared" si="98"/>
        <v>0</v>
      </c>
      <c r="U147" s="95">
        <f>U148+U149+U150+U151</f>
        <v>0</v>
      </c>
      <c r="V147" s="95">
        <f t="shared" ref="V147:AE147" si="120">V148+V149+V150+V151</f>
        <v>0</v>
      </c>
      <c r="W147" s="95">
        <f t="shared" si="120"/>
        <v>0</v>
      </c>
      <c r="X147" s="95">
        <f t="shared" si="120"/>
        <v>0</v>
      </c>
      <c r="Y147" s="95">
        <f t="shared" si="120"/>
        <v>0</v>
      </c>
      <c r="Z147" s="95">
        <f t="shared" si="120"/>
        <v>0</v>
      </c>
      <c r="AA147" s="95">
        <f t="shared" si="120"/>
        <v>0</v>
      </c>
      <c r="AB147" s="95">
        <f t="shared" si="120"/>
        <v>0</v>
      </c>
      <c r="AC147" s="95">
        <f t="shared" si="120"/>
        <v>0</v>
      </c>
      <c r="AD147" s="95">
        <f t="shared" si="120"/>
        <v>0</v>
      </c>
      <c r="AE147" s="95">
        <f t="shared" si="120"/>
        <v>0</v>
      </c>
      <c r="AF147" s="30">
        <f t="shared" si="49"/>
        <v>15485.735000000001</v>
      </c>
    </row>
    <row r="148" spans="1:32">
      <c r="A148" s="22" t="s">
        <v>311</v>
      </c>
      <c r="C148" s="44"/>
      <c r="D148" s="11" t="s">
        <v>31</v>
      </c>
      <c r="E148" s="33"/>
      <c r="F148" s="34"/>
      <c r="G148" s="35"/>
      <c r="H148" s="36">
        <f>J148+K148+AF148</f>
        <v>86195.767000000007</v>
      </c>
      <c r="I148" s="37">
        <v>27252.456999999999</v>
      </c>
      <c r="J148" s="36">
        <v>36103.116999999998</v>
      </c>
      <c r="K148" s="36">
        <f t="shared" si="97"/>
        <v>34606.915000000001</v>
      </c>
      <c r="L148" s="36">
        <v>8850.66</v>
      </c>
      <c r="M148" s="36">
        <v>3398.2939999999999</v>
      </c>
      <c r="N148" s="36">
        <v>7395.085</v>
      </c>
      <c r="O148" s="38">
        <f>7553.614</f>
        <v>7553.6139999999996</v>
      </c>
      <c r="P148" s="96">
        <v>6746</v>
      </c>
      <c r="Q148" s="96">
        <v>9513.9220000000005</v>
      </c>
      <c r="R148" s="97">
        <v>11420.735000000001</v>
      </c>
      <c r="S148" s="97">
        <v>4065</v>
      </c>
      <c r="T148" s="97">
        <f t="shared" si="98"/>
        <v>0</v>
      </c>
      <c r="U148" s="97">
        <v>0</v>
      </c>
      <c r="V148" s="97">
        <v>0</v>
      </c>
      <c r="W148" s="97">
        <v>0</v>
      </c>
      <c r="X148" s="97">
        <v>0</v>
      </c>
      <c r="Y148" s="97">
        <v>0</v>
      </c>
      <c r="Z148" s="97">
        <v>0</v>
      </c>
      <c r="AA148" s="97">
        <v>0</v>
      </c>
      <c r="AB148" s="97">
        <v>0</v>
      </c>
      <c r="AC148" s="97">
        <v>0</v>
      </c>
      <c r="AD148" s="97">
        <v>0</v>
      </c>
      <c r="AE148" s="97">
        <v>0</v>
      </c>
      <c r="AF148" s="120">
        <f t="shared" si="49"/>
        <v>15485.735000000001</v>
      </c>
    </row>
    <row r="149" spans="1:32">
      <c r="A149" s="22" t="s">
        <v>311</v>
      </c>
      <c r="C149" s="44"/>
      <c r="D149" s="11" t="s">
        <v>32</v>
      </c>
      <c r="E149" s="33"/>
      <c r="F149" s="34"/>
      <c r="G149" s="35"/>
      <c r="H149" s="36">
        <f>J149+K149+AF149</f>
        <v>2809</v>
      </c>
      <c r="I149" s="37">
        <v>2809</v>
      </c>
      <c r="J149" s="36">
        <v>2809</v>
      </c>
      <c r="K149" s="36">
        <f t="shared" si="97"/>
        <v>0</v>
      </c>
      <c r="L149" s="36">
        <v>0</v>
      </c>
      <c r="M149" s="36">
        <v>0</v>
      </c>
      <c r="N149" s="36">
        <v>0</v>
      </c>
      <c r="O149" s="36">
        <v>0</v>
      </c>
      <c r="P149" s="97">
        <v>0</v>
      </c>
      <c r="Q149" s="97">
        <v>0</v>
      </c>
      <c r="R149" s="97">
        <v>0</v>
      </c>
      <c r="S149" s="97">
        <v>0</v>
      </c>
      <c r="T149" s="97">
        <f t="shared" si="98"/>
        <v>0</v>
      </c>
      <c r="U149" s="97">
        <v>0</v>
      </c>
      <c r="V149" s="97">
        <v>0</v>
      </c>
      <c r="W149" s="97">
        <v>0</v>
      </c>
      <c r="X149" s="97">
        <v>0</v>
      </c>
      <c r="Y149" s="97">
        <v>0</v>
      </c>
      <c r="Z149" s="97">
        <v>0</v>
      </c>
      <c r="AA149" s="97">
        <v>0</v>
      </c>
      <c r="AB149" s="97">
        <v>0</v>
      </c>
      <c r="AC149" s="97">
        <v>0</v>
      </c>
      <c r="AD149" s="97">
        <v>0</v>
      </c>
      <c r="AE149" s="97">
        <v>0</v>
      </c>
      <c r="AF149" s="120">
        <f t="shared" ref="AF149:AF224" si="121">R149+S149+T149</f>
        <v>0</v>
      </c>
    </row>
    <row r="150" spans="1:32">
      <c r="A150" s="22" t="s">
        <v>311</v>
      </c>
      <c r="C150" s="44"/>
      <c r="D150" s="11" t="s">
        <v>120</v>
      </c>
      <c r="E150" s="33"/>
      <c r="F150" s="34"/>
      <c r="G150" s="35"/>
      <c r="H150" s="36">
        <f>J150+K150+AF150</f>
        <v>13620</v>
      </c>
      <c r="I150" s="37">
        <v>8620</v>
      </c>
      <c r="J150" s="36">
        <v>13620</v>
      </c>
      <c r="K150" s="36">
        <f t="shared" si="97"/>
        <v>0</v>
      </c>
      <c r="L150" s="36">
        <v>5000</v>
      </c>
      <c r="M150" s="36">
        <v>0</v>
      </c>
      <c r="N150" s="36">
        <v>0</v>
      </c>
      <c r="O150" s="36">
        <v>0</v>
      </c>
      <c r="P150" s="97">
        <v>0</v>
      </c>
      <c r="Q150" s="97">
        <v>0</v>
      </c>
      <c r="R150" s="97">
        <v>0</v>
      </c>
      <c r="S150" s="97">
        <v>0</v>
      </c>
      <c r="T150" s="97">
        <f t="shared" si="98"/>
        <v>0</v>
      </c>
      <c r="U150" s="97">
        <v>0</v>
      </c>
      <c r="V150" s="97">
        <v>0</v>
      </c>
      <c r="W150" s="97">
        <v>0</v>
      </c>
      <c r="X150" s="97">
        <v>0</v>
      </c>
      <c r="Y150" s="97">
        <v>0</v>
      </c>
      <c r="Z150" s="97">
        <v>0</v>
      </c>
      <c r="AA150" s="97">
        <v>0</v>
      </c>
      <c r="AB150" s="97">
        <v>0</v>
      </c>
      <c r="AC150" s="97">
        <v>0</v>
      </c>
      <c r="AD150" s="97">
        <v>0</v>
      </c>
      <c r="AE150" s="97">
        <v>0</v>
      </c>
      <c r="AF150" s="120">
        <f t="shared" si="121"/>
        <v>0</v>
      </c>
    </row>
    <row r="151" spans="1:32">
      <c r="A151" s="22" t="s">
        <v>311</v>
      </c>
      <c r="C151" s="44"/>
      <c r="D151" s="11" t="s">
        <v>121</v>
      </c>
      <c r="E151" s="33"/>
      <c r="F151" s="34"/>
      <c r="G151" s="35"/>
      <c r="H151" s="36">
        <f>J151+K151+AF151</f>
        <v>866198</v>
      </c>
      <c r="I151" s="37">
        <v>750548</v>
      </c>
      <c r="J151" s="36">
        <v>866198</v>
      </c>
      <c r="K151" s="36">
        <f t="shared" si="97"/>
        <v>0</v>
      </c>
      <c r="L151" s="36">
        <v>115650</v>
      </c>
      <c r="M151" s="36">
        <v>0</v>
      </c>
      <c r="N151" s="36">
        <v>0</v>
      </c>
      <c r="O151" s="36">
        <v>0</v>
      </c>
      <c r="P151" s="97">
        <v>0</v>
      </c>
      <c r="Q151" s="97">
        <v>0</v>
      </c>
      <c r="R151" s="97">
        <v>0</v>
      </c>
      <c r="S151" s="97">
        <v>0</v>
      </c>
      <c r="T151" s="97">
        <f t="shared" si="98"/>
        <v>0</v>
      </c>
      <c r="U151" s="97">
        <v>0</v>
      </c>
      <c r="V151" s="97">
        <v>0</v>
      </c>
      <c r="W151" s="97">
        <v>0</v>
      </c>
      <c r="X151" s="97">
        <v>0</v>
      </c>
      <c r="Y151" s="97">
        <v>0</v>
      </c>
      <c r="Z151" s="97">
        <v>0</v>
      </c>
      <c r="AA151" s="97">
        <v>0</v>
      </c>
      <c r="AB151" s="97">
        <v>0</v>
      </c>
      <c r="AC151" s="97">
        <v>0</v>
      </c>
      <c r="AD151" s="97">
        <v>0</v>
      </c>
      <c r="AE151" s="97">
        <v>0</v>
      </c>
      <c r="AF151" s="120">
        <f t="shared" si="121"/>
        <v>0</v>
      </c>
    </row>
    <row r="152" spans="1:32" ht="39">
      <c r="A152" s="22" t="s">
        <v>311</v>
      </c>
      <c r="C152" s="21">
        <v>46</v>
      </c>
      <c r="D152" s="41" t="s">
        <v>392</v>
      </c>
      <c r="E152" s="27" t="s">
        <v>426</v>
      </c>
      <c r="F152" s="28" t="s">
        <v>393</v>
      </c>
      <c r="G152" s="29">
        <f>H153</f>
        <v>274553.01399999997</v>
      </c>
      <c r="H152" s="30">
        <f>H153+H154+H155</f>
        <v>307815.64799999993</v>
      </c>
      <c r="I152" s="31">
        <v>53438.323000000004</v>
      </c>
      <c r="J152" s="31">
        <v>59884.263000000006</v>
      </c>
      <c r="K152" s="31">
        <f t="shared" si="97"/>
        <v>99165.785000000003</v>
      </c>
      <c r="L152" s="30">
        <f>L153+L154+L155</f>
        <v>6445.94</v>
      </c>
      <c r="M152" s="30">
        <f t="shared" ref="M152:S152" si="122">M153+M154+M155</f>
        <v>10990.474999999999</v>
      </c>
      <c r="N152" s="30">
        <f t="shared" si="122"/>
        <v>18624.382000000001</v>
      </c>
      <c r="O152" s="30">
        <f t="shared" si="122"/>
        <v>11443.359</v>
      </c>
      <c r="P152" s="95">
        <f t="shared" si="122"/>
        <v>10658.308000000001</v>
      </c>
      <c r="Q152" s="95">
        <f t="shared" si="122"/>
        <v>47449.260999999999</v>
      </c>
      <c r="R152" s="95">
        <f t="shared" si="122"/>
        <v>41852.6</v>
      </c>
      <c r="S152" s="95">
        <f t="shared" si="122"/>
        <v>46913</v>
      </c>
      <c r="T152" s="95">
        <f t="shared" si="98"/>
        <v>60000</v>
      </c>
      <c r="U152" s="95">
        <f>U153+U154+U155</f>
        <v>30000</v>
      </c>
      <c r="V152" s="95">
        <f t="shared" ref="V152:AE152" si="123">V153+V154+V155</f>
        <v>30000</v>
      </c>
      <c r="W152" s="95">
        <f t="shared" si="123"/>
        <v>0</v>
      </c>
      <c r="X152" s="95">
        <f t="shared" si="123"/>
        <v>0</v>
      </c>
      <c r="Y152" s="95">
        <f t="shared" si="123"/>
        <v>0</v>
      </c>
      <c r="Z152" s="95">
        <f t="shared" si="123"/>
        <v>0</v>
      </c>
      <c r="AA152" s="95">
        <f t="shared" si="123"/>
        <v>0</v>
      </c>
      <c r="AB152" s="95">
        <f t="shared" si="123"/>
        <v>0</v>
      </c>
      <c r="AC152" s="95">
        <f t="shared" si="123"/>
        <v>0</v>
      </c>
      <c r="AD152" s="95">
        <f t="shared" si="123"/>
        <v>0</v>
      </c>
      <c r="AE152" s="95">
        <f t="shared" si="123"/>
        <v>0</v>
      </c>
      <c r="AF152" s="30">
        <f t="shared" si="121"/>
        <v>148765.6</v>
      </c>
    </row>
    <row r="153" spans="1:32">
      <c r="A153" s="22" t="s">
        <v>311</v>
      </c>
      <c r="C153" s="44"/>
      <c r="D153" s="11" t="s">
        <v>31</v>
      </c>
      <c r="E153" s="34"/>
      <c r="F153" s="34"/>
      <c r="G153" s="35"/>
      <c r="H153" s="36">
        <f>J153+K153+AF153</f>
        <v>274553.01399999997</v>
      </c>
      <c r="I153" s="36">
        <v>26285.098000000002</v>
      </c>
      <c r="J153" s="36">
        <v>31939.445</v>
      </c>
      <c r="K153" s="36">
        <f t="shared" si="97"/>
        <v>93847.968999999997</v>
      </c>
      <c r="L153" s="36">
        <v>5654.3469999999998</v>
      </c>
      <c r="M153" s="36">
        <v>8829.9110000000001</v>
      </c>
      <c r="N153" s="36">
        <v>15467.130000000001</v>
      </c>
      <c r="O153" s="38">
        <f>11505-17.161-47.6+3.12</f>
        <v>11443.359</v>
      </c>
      <c r="P153" s="97">
        <v>10658.308000000001</v>
      </c>
      <c r="Q153" s="96">
        <v>47449.260999999999</v>
      </c>
      <c r="R153" s="97">
        <v>41852.6</v>
      </c>
      <c r="S153" s="97">
        <v>46913</v>
      </c>
      <c r="T153" s="97">
        <f t="shared" si="98"/>
        <v>60000</v>
      </c>
      <c r="U153" s="97">
        <v>30000</v>
      </c>
      <c r="V153" s="97">
        <v>30000</v>
      </c>
      <c r="W153" s="97">
        <v>0</v>
      </c>
      <c r="X153" s="97">
        <v>0</v>
      </c>
      <c r="Y153" s="97">
        <v>0</v>
      </c>
      <c r="Z153" s="97">
        <v>0</v>
      </c>
      <c r="AA153" s="97">
        <v>0</v>
      </c>
      <c r="AB153" s="97">
        <v>0</v>
      </c>
      <c r="AC153" s="97">
        <v>0</v>
      </c>
      <c r="AD153" s="97">
        <v>0</v>
      </c>
      <c r="AE153" s="97">
        <v>0</v>
      </c>
      <c r="AF153" s="120">
        <f t="shared" si="121"/>
        <v>148765.6</v>
      </c>
    </row>
    <row r="154" spans="1:32">
      <c r="A154" s="22" t="s">
        <v>311</v>
      </c>
      <c r="C154" s="44"/>
      <c r="D154" s="42" t="s">
        <v>41</v>
      </c>
      <c r="E154" s="34"/>
      <c r="F154" s="34"/>
      <c r="G154" s="35"/>
      <c r="H154" s="36">
        <f>J154+K154+AF154</f>
        <v>27974.957999999999</v>
      </c>
      <c r="I154" s="36">
        <v>27153.224999999999</v>
      </c>
      <c r="J154" s="36">
        <v>27944.817999999999</v>
      </c>
      <c r="K154" s="36">
        <f t="shared" si="97"/>
        <v>30.14</v>
      </c>
      <c r="L154" s="36">
        <v>791.59299999999996</v>
      </c>
      <c r="M154" s="36">
        <v>30.14</v>
      </c>
      <c r="N154" s="36">
        <v>0</v>
      </c>
      <c r="O154" s="36">
        <v>0</v>
      </c>
      <c r="P154" s="97">
        <v>0</v>
      </c>
      <c r="Q154" s="97">
        <v>0</v>
      </c>
      <c r="R154" s="97">
        <v>0</v>
      </c>
      <c r="S154" s="97">
        <v>0</v>
      </c>
      <c r="T154" s="97">
        <f t="shared" si="98"/>
        <v>0</v>
      </c>
      <c r="U154" s="97">
        <v>0</v>
      </c>
      <c r="V154" s="97">
        <v>0</v>
      </c>
      <c r="W154" s="97">
        <v>0</v>
      </c>
      <c r="X154" s="97">
        <v>0</v>
      </c>
      <c r="Y154" s="97">
        <v>0</v>
      </c>
      <c r="Z154" s="97">
        <v>0</v>
      </c>
      <c r="AA154" s="97">
        <v>0</v>
      </c>
      <c r="AB154" s="97">
        <v>0</v>
      </c>
      <c r="AC154" s="97">
        <v>0</v>
      </c>
      <c r="AD154" s="97">
        <v>0</v>
      </c>
      <c r="AE154" s="97">
        <v>0</v>
      </c>
      <c r="AF154" s="120">
        <f t="shared" si="121"/>
        <v>0</v>
      </c>
    </row>
    <row r="155" spans="1:32">
      <c r="A155" s="22" t="s">
        <v>311</v>
      </c>
      <c r="C155" s="44"/>
      <c r="D155" s="11" t="s">
        <v>122</v>
      </c>
      <c r="E155" s="34"/>
      <c r="F155" s="34"/>
      <c r="G155" s="35"/>
      <c r="H155" s="36">
        <f>J155+K155+AF155</f>
        <v>5287.6759999999995</v>
      </c>
      <c r="I155" s="36">
        <v>0</v>
      </c>
      <c r="J155" s="36">
        <v>0</v>
      </c>
      <c r="K155" s="36">
        <f t="shared" si="97"/>
        <v>5287.6759999999995</v>
      </c>
      <c r="L155" s="36">
        <v>0</v>
      </c>
      <c r="M155" s="36">
        <v>2130.424</v>
      </c>
      <c r="N155" s="36">
        <v>3157.252</v>
      </c>
      <c r="O155" s="36">
        <v>0</v>
      </c>
      <c r="P155" s="97">
        <v>0</v>
      </c>
      <c r="Q155" s="97">
        <v>0</v>
      </c>
      <c r="R155" s="97">
        <v>0</v>
      </c>
      <c r="S155" s="97">
        <v>0</v>
      </c>
      <c r="T155" s="97">
        <f t="shared" si="98"/>
        <v>0</v>
      </c>
      <c r="U155" s="97">
        <v>0</v>
      </c>
      <c r="V155" s="97">
        <v>0</v>
      </c>
      <c r="W155" s="97">
        <v>0</v>
      </c>
      <c r="X155" s="97">
        <v>0</v>
      </c>
      <c r="Y155" s="97">
        <v>0</v>
      </c>
      <c r="Z155" s="97">
        <v>0</v>
      </c>
      <c r="AA155" s="97">
        <v>0</v>
      </c>
      <c r="AB155" s="97">
        <v>0</v>
      </c>
      <c r="AC155" s="97">
        <v>0</v>
      </c>
      <c r="AD155" s="97">
        <v>0</v>
      </c>
      <c r="AE155" s="97">
        <v>0</v>
      </c>
      <c r="AF155" s="120">
        <f t="shared" si="121"/>
        <v>0</v>
      </c>
    </row>
    <row r="156" spans="1:32" ht="33.75">
      <c r="A156" s="22" t="s">
        <v>311</v>
      </c>
      <c r="C156" s="21">
        <v>47</v>
      </c>
      <c r="D156" s="41" t="s">
        <v>123</v>
      </c>
      <c r="E156" s="27" t="s">
        <v>62</v>
      </c>
      <c r="F156" s="28" t="s">
        <v>439</v>
      </c>
      <c r="G156" s="29">
        <f>H157</f>
        <v>96354.024999999994</v>
      </c>
      <c r="H156" s="30">
        <f>H157+H158</f>
        <v>116892.519</v>
      </c>
      <c r="I156" s="30">
        <f>I157+I158</f>
        <v>167.262</v>
      </c>
      <c r="J156" s="30">
        <f>J157+J158</f>
        <v>9220.8790000000008</v>
      </c>
      <c r="K156" s="31">
        <f t="shared" si="97"/>
        <v>63255.899999999994</v>
      </c>
      <c r="L156" s="30">
        <f t="shared" ref="L156:S156" si="124">L157+L158</f>
        <v>9053.6170000000002</v>
      </c>
      <c r="M156" s="30">
        <f t="shared" si="124"/>
        <v>12327.359999999999</v>
      </c>
      <c r="N156" s="30">
        <f t="shared" si="124"/>
        <v>16911.05</v>
      </c>
      <c r="O156" s="30">
        <f t="shared" si="124"/>
        <v>8646.9579999999987</v>
      </c>
      <c r="P156" s="95">
        <f t="shared" si="124"/>
        <v>24803.187000000002</v>
      </c>
      <c r="Q156" s="95">
        <f t="shared" si="124"/>
        <v>567.34500000000003</v>
      </c>
      <c r="R156" s="98">
        <f t="shared" si="124"/>
        <v>13.4</v>
      </c>
      <c r="S156" s="95">
        <f t="shared" si="124"/>
        <v>2.34</v>
      </c>
      <c r="T156" s="95">
        <f t="shared" si="98"/>
        <v>44400</v>
      </c>
      <c r="U156" s="95">
        <f>U157+U158</f>
        <v>0</v>
      </c>
      <c r="V156" s="95">
        <f t="shared" ref="V156:AE156" si="125">V157+V158</f>
        <v>0</v>
      </c>
      <c r="W156" s="95">
        <f t="shared" si="125"/>
        <v>44400</v>
      </c>
      <c r="X156" s="95">
        <f t="shared" si="125"/>
        <v>0</v>
      </c>
      <c r="Y156" s="95">
        <f t="shared" si="125"/>
        <v>0</v>
      </c>
      <c r="Z156" s="95">
        <f t="shared" si="125"/>
        <v>0</v>
      </c>
      <c r="AA156" s="95">
        <f t="shared" si="125"/>
        <v>0</v>
      </c>
      <c r="AB156" s="95">
        <f t="shared" si="125"/>
        <v>0</v>
      </c>
      <c r="AC156" s="95">
        <f t="shared" si="125"/>
        <v>0</v>
      </c>
      <c r="AD156" s="95">
        <f t="shared" si="125"/>
        <v>0</v>
      </c>
      <c r="AE156" s="95">
        <f t="shared" si="125"/>
        <v>0</v>
      </c>
      <c r="AF156" s="30">
        <f t="shared" si="121"/>
        <v>44415.74</v>
      </c>
    </row>
    <row r="157" spans="1:32">
      <c r="A157" s="22" t="s">
        <v>311</v>
      </c>
      <c r="C157" s="44"/>
      <c r="D157" s="11" t="s">
        <v>31</v>
      </c>
      <c r="E157" s="33"/>
      <c r="F157" s="34"/>
      <c r="G157" s="35"/>
      <c r="H157" s="36">
        <f>J157+K157+AF157</f>
        <v>96354.024999999994</v>
      </c>
      <c r="I157" s="37">
        <v>167.262</v>
      </c>
      <c r="J157" s="36">
        <v>7057.1239999999998</v>
      </c>
      <c r="K157" s="36">
        <f t="shared" si="97"/>
        <v>44881.161</v>
      </c>
      <c r="L157" s="36">
        <v>6889.8620000000001</v>
      </c>
      <c r="M157" s="36">
        <v>11139.670999999998</v>
      </c>
      <c r="N157" s="36">
        <v>4814</v>
      </c>
      <c r="O157" s="38">
        <v>5456.9579999999996</v>
      </c>
      <c r="P157" s="96">
        <v>22903.187000000002</v>
      </c>
      <c r="Q157" s="96">
        <v>567.34500000000003</v>
      </c>
      <c r="R157" s="96">
        <v>13.4</v>
      </c>
      <c r="S157" s="96">
        <v>2.34</v>
      </c>
      <c r="T157" s="96">
        <f t="shared" si="98"/>
        <v>44400</v>
      </c>
      <c r="U157" s="96">
        <v>0</v>
      </c>
      <c r="V157" s="97">
        <v>0</v>
      </c>
      <c r="W157" s="97">
        <v>44400</v>
      </c>
      <c r="X157" s="97">
        <v>0</v>
      </c>
      <c r="Y157" s="97">
        <v>0</v>
      </c>
      <c r="Z157" s="97">
        <v>0</v>
      </c>
      <c r="AA157" s="97">
        <v>0</v>
      </c>
      <c r="AB157" s="97">
        <v>0</v>
      </c>
      <c r="AC157" s="97">
        <v>0</v>
      </c>
      <c r="AD157" s="97">
        <v>0</v>
      </c>
      <c r="AE157" s="97">
        <v>0</v>
      </c>
      <c r="AF157" s="120">
        <f t="shared" si="121"/>
        <v>44415.74</v>
      </c>
    </row>
    <row r="158" spans="1:32">
      <c r="A158" s="22" t="s">
        <v>311</v>
      </c>
      <c r="C158" s="44"/>
      <c r="D158" s="11" t="s">
        <v>125</v>
      </c>
      <c r="E158" s="33"/>
      <c r="F158" s="34"/>
      <c r="G158" s="35"/>
      <c r="H158" s="36">
        <f>J158+K158+AF158</f>
        <v>20538.494000000002</v>
      </c>
      <c r="I158" s="37">
        <v>0</v>
      </c>
      <c r="J158" s="36">
        <v>2163.7550000000001</v>
      </c>
      <c r="K158" s="36">
        <f t="shared" si="97"/>
        <v>18374.739000000001</v>
      </c>
      <c r="L158" s="36">
        <v>2163.7550000000001</v>
      </c>
      <c r="M158" s="36">
        <v>1187.6890000000001</v>
      </c>
      <c r="N158" s="36">
        <v>12097.05</v>
      </c>
      <c r="O158" s="36">
        <v>3190</v>
      </c>
      <c r="P158" s="96">
        <v>1900</v>
      </c>
      <c r="Q158" s="97">
        <v>0</v>
      </c>
      <c r="R158" s="97">
        <v>0</v>
      </c>
      <c r="S158" s="97">
        <v>0</v>
      </c>
      <c r="T158" s="97">
        <f t="shared" si="98"/>
        <v>0</v>
      </c>
      <c r="U158" s="97">
        <v>0</v>
      </c>
      <c r="V158" s="97">
        <v>0</v>
      </c>
      <c r="W158" s="97">
        <v>0</v>
      </c>
      <c r="X158" s="97">
        <v>0</v>
      </c>
      <c r="Y158" s="97">
        <v>0</v>
      </c>
      <c r="Z158" s="97">
        <v>0</v>
      </c>
      <c r="AA158" s="97">
        <v>0</v>
      </c>
      <c r="AB158" s="97">
        <v>0</v>
      </c>
      <c r="AC158" s="97">
        <v>0</v>
      </c>
      <c r="AD158" s="97">
        <v>0</v>
      </c>
      <c r="AE158" s="97">
        <v>0</v>
      </c>
      <c r="AF158" s="120">
        <f t="shared" si="121"/>
        <v>0</v>
      </c>
    </row>
    <row r="159" spans="1:32" ht="33.75">
      <c r="A159" s="22" t="s">
        <v>312</v>
      </c>
      <c r="B159" s="22" t="s">
        <v>314</v>
      </c>
      <c r="C159" s="21">
        <v>48</v>
      </c>
      <c r="D159" s="45" t="s">
        <v>126</v>
      </c>
      <c r="E159" s="27" t="s">
        <v>127</v>
      </c>
      <c r="F159" s="28" t="s">
        <v>128</v>
      </c>
      <c r="G159" s="29">
        <f>H160</f>
        <v>124.22199999999999</v>
      </c>
      <c r="H159" s="30">
        <f>H160+H161</f>
        <v>254.22199999999998</v>
      </c>
      <c r="I159" s="30">
        <f>I160+I161</f>
        <v>136.60400000000001</v>
      </c>
      <c r="J159" s="30">
        <f>J160+J161</f>
        <v>224.22199999999998</v>
      </c>
      <c r="K159" s="31">
        <f t="shared" si="97"/>
        <v>30</v>
      </c>
      <c r="L159" s="30">
        <f t="shared" ref="L159:S159" si="126">L160+L161</f>
        <v>87.617999999999995</v>
      </c>
      <c r="M159" s="30">
        <f t="shared" si="126"/>
        <v>30</v>
      </c>
      <c r="N159" s="30">
        <f t="shared" si="126"/>
        <v>0</v>
      </c>
      <c r="O159" s="30">
        <f t="shared" si="126"/>
        <v>0</v>
      </c>
      <c r="P159" s="95">
        <f t="shared" si="126"/>
        <v>0</v>
      </c>
      <c r="Q159" s="95">
        <f t="shared" si="126"/>
        <v>0</v>
      </c>
      <c r="R159" s="95">
        <f t="shared" si="126"/>
        <v>0</v>
      </c>
      <c r="S159" s="95">
        <f t="shared" si="126"/>
        <v>0</v>
      </c>
      <c r="T159" s="95">
        <f t="shared" si="98"/>
        <v>0</v>
      </c>
      <c r="U159" s="95">
        <f>U160+U161</f>
        <v>0</v>
      </c>
      <c r="V159" s="95">
        <f t="shared" ref="V159:AE159" si="127">V160+V161</f>
        <v>0</v>
      </c>
      <c r="W159" s="95">
        <f t="shared" si="127"/>
        <v>0</v>
      </c>
      <c r="X159" s="95">
        <f t="shared" si="127"/>
        <v>0</v>
      </c>
      <c r="Y159" s="95">
        <f t="shared" si="127"/>
        <v>0</v>
      </c>
      <c r="Z159" s="95">
        <f t="shared" si="127"/>
        <v>0</v>
      </c>
      <c r="AA159" s="95">
        <f t="shared" si="127"/>
        <v>0</v>
      </c>
      <c r="AB159" s="95">
        <f t="shared" si="127"/>
        <v>0</v>
      </c>
      <c r="AC159" s="95">
        <f t="shared" si="127"/>
        <v>0</v>
      </c>
      <c r="AD159" s="95">
        <f t="shared" si="127"/>
        <v>0</v>
      </c>
      <c r="AE159" s="95">
        <f t="shared" si="127"/>
        <v>0</v>
      </c>
      <c r="AF159" s="30">
        <f t="shared" si="121"/>
        <v>0</v>
      </c>
    </row>
    <row r="160" spans="1:32">
      <c r="A160" s="22" t="s">
        <v>312</v>
      </c>
      <c r="B160" s="22" t="s">
        <v>314</v>
      </c>
      <c r="C160" s="44"/>
      <c r="D160" s="11" t="s">
        <v>31</v>
      </c>
      <c r="E160" s="33"/>
      <c r="F160" s="34"/>
      <c r="G160" s="35"/>
      <c r="H160" s="36">
        <f>J160+K160+AF160</f>
        <v>124.22199999999999</v>
      </c>
      <c r="I160" s="37">
        <v>6.6040000000000001</v>
      </c>
      <c r="J160" s="36">
        <v>94.221999999999994</v>
      </c>
      <c r="K160" s="36">
        <f t="shared" si="97"/>
        <v>30</v>
      </c>
      <c r="L160" s="36">
        <v>87.617999999999995</v>
      </c>
      <c r="M160" s="36">
        <v>30</v>
      </c>
      <c r="N160" s="36">
        <v>0</v>
      </c>
      <c r="O160" s="36">
        <v>0</v>
      </c>
      <c r="P160" s="97">
        <v>0</v>
      </c>
      <c r="Q160" s="97">
        <v>0</v>
      </c>
      <c r="R160" s="97">
        <v>0</v>
      </c>
      <c r="S160" s="97">
        <v>0</v>
      </c>
      <c r="T160" s="97">
        <f t="shared" si="98"/>
        <v>0</v>
      </c>
      <c r="U160" s="97">
        <v>0</v>
      </c>
      <c r="V160" s="97">
        <v>0</v>
      </c>
      <c r="W160" s="97">
        <v>0</v>
      </c>
      <c r="X160" s="97">
        <v>0</v>
      </c>
      <c r="Y160" s="97">
        <v>0</v>
      </c>
      <c r="Z160" s="97">
        <v>0</v>
      </c>
      <c r="AA160" s="97">
        <v>0</v>
      </c>
      <c r="AB160" s="97">
        <v>0</v>
      </c>
      <c r="AC160" s="97">
        <v>0</v>
      </c>
      <c r="AD160" s="97">
        <v>0</v>
      </c>
      <c r="AE160" s="97">
        <v>0</v>
      </c>
      <c r="AF160" s="120">
        <f t="shared" si="121"/>
        <v>0</v>
      </c>
    </row>
    <row r="161" spans="1:32">
      <c r="A161" s="22" t="s">
        <v>312</v>
      </c>
      <c r="B161" s="22" t="s">
        <v>314</v>
      </c>
      <c r="C161" s="44"/>
      <c r="D161" s="11" t="s">
        <v>129</v>
      </c>
      <c r="E161" s="33"/>
      <c r="F161" s="34"/>
      <c r="G161" s="35"/>
      <c r="H161" s="36">
        <f>J161+K161+AF161</f>
        <v>130</v>
      </c>
      <c r="I161" s="37">
        <v>130</v>
      </c>
      <c r="J161" s="36">
        <v>130</v>
      </c>
      <c r="K161" s="36">
        <f t="shared" si="97"/>
        <v>0</v>
      </c>
      <c r="L161" s="36">
        <v>0</v>
      </c>
      <c r="M161" s="36">
        <v>0</v>
      </c>
      <c r="N161" s="36">
        <v>0</v>
      </c>
      <c r="O161" s="36">
        <v>0</v>
      </c>
      <c r="P161" s="97">
        <v>0</v>
      </c>
      <c r="Q161" s="97">
        <v>0</v>
      </c>
      <c r="R161" s="97">
        <v>0</v>
      </c>
      <c r="S161" s="97">
        <v>0</v>
      </c>
      <c r="T161" s="97">
        <f t="shared" si="98"/>
        <v>0</v>
      </c>
      <c r="U161" s="97">
        <v>0</v>
      </c>
      <c r="V161" s="97">
        <v>0</v>
      </c>
      <c r="W161" s="97">
        <v>0</v>
      </c>
      <c r="X161" s="97">
        <v>0</v>
      </c>
      <c r="Y161" s="97">
        <v>0</v>
      </c>
      <c r="Z161" s="97">
        <v>0</v>
      </c>
      <c r="AA161" s="97">
        <v>0</v>
      </c>
      <c r="AB161" s="97">
        <v>0</v>
      </c>
      <c r="AC161" s="97">
        <v>0</v>
      </c>
      <c r="AD161" s="97">
        <v>0</v>
      </c>
      <c r="AE161" s="97">
        <v>0</v>
      </c>
      <c r="AF161" s="120">
        <f t="shared" si="121"/>
        <v>0</v>
      </c>
    </row>
    <row r="162" spans="1:32" ht="29.25">
      <c r="A162" s="22" t="s">
        <v>311</v>
      </c>
      <c r="C162" s="58">
        <v>49</v>
      </c>
      <c r="D162" s="41" t="s">
        <v>130</v>
      </c>
      <c r="E162" s="27" t="s">
        <v>416</v>
      </c>
      <c r="F162" s="54" t="s">
        <v>131</v>
      </c>
      <c r="G162" s="29">
        <f>H163</f>
        <v>13433.771000000001</v>
      </c>
      <c r="H162" s="30">
        <f>H163+H164</f>
        <v>32485.472000000002</v>
      </c>
      <c r="I162" s="30">
        <f>I163+I164</f>
        <v>0</v>
      </c>
      <c r="J162" s="30">
        <f>J163+J164</f>
        <v>0</v>
      </c>
      <c r="K162" s="31">
        <f t="shared" si="97"/>
        <v>25006.431</v>
      </c>
      <c r="L162" s="30">
        <f t="shared" ref="L162:S162" si="128">L163+L164</f>
        <v>0</v>
      </c>
      <c r="M162" s="30">
        <f t="shared" si="128"/>
        <v>920</v>
      </c>
      <c r="N162" s="30">
        <f t="shared" si="128"/>
        <v>1413</v>
      </c>
      <c r="O162" s="30">
        <f t="shared" si="128"/>
        <v>1219.4159999999999</v>
      </c>
      <c r="P162" s="95">
        <f t="shared" si="128"/>
        <v>8026.5709999999999</v>
      </c>
      <c r="Q162" s="95">
        <f t="shared" si="128"/>
        <v>13427.444</v>
      </c>
      <c r="R162" s="95">
        <f t="shared" si="128"/>
        <v>7479.0410000000002</v>
      </c>
      <c r="S162" s="95">
        <f t="shared" si="128"/>
        <v>0</v>
      </c>
      <c r="T162" s="95">
        <f t="shared" si="98"/>
        <v>0</v>
      </c>
      <c r="U162" s="95">
        <f>U163+U164</f>
        <v>0</v>
      </c>
      <c r="V162" s="95">
        <f t="shared" ref="V162:AE162" si="129">V163+V164</f>
        <v>0</v>
      </c>
      <c r="W162" s="95">
        <f t="shared" si="129"/>
        <v>0</v>
      </c>
      <c r="X162" s="95">
        <f t="shared" si="129"/>
        <v>0</v>
      </c>
      <c r="Y162" s="95">
        <f t="shared" si="129"/>
        <v>0</v>
      </c>
      <c r="Z162" s="95">
        <f t="shared" si="129"/>
        <v>0</v>
      </c>
      <c r="AA162" s="95">
        <f t="shared" si="129"/>
        <v>0</v>
      </c>
      <c r="AB162" s="95">
        <f t="shared" si="129"/>
        <v>0</v>
      </c>
      <c r="AC162" s="95">
        <f t="shared" si="129"/>
        <v>0</v>
      </c>
      <c r="AD162" s="95">
        <f t="shared" si="129"/>
        <v>0</v>
      </c>
      <c r="AE162" s="95">
        <f t="shared" si="129"/>
        <v>0</v>
      </c>
      <c r="AF162" s="30">
        <f t="shared" si="121"/>
        <v>7479.0410000000002</v>
      </c>
    </row>
    <row r="163" spans="1:32">
      <c r="A163" s="22" t="s">
        <v>311</v>
      </c>
      <c r="C163" s="44"/>
      <c r="D163" s="11" t="s">
        <v>31</v>
      </c>
      <c r="E163" s="33"/>
      <c r="F163" s="34"/>
      <c r="G163" s="35"/>
      <c r="H163" s="36">
        <f>J163+K163+AF163</f>
        <v>13433.771000000001</v>
      </c>
      <c r="I163" s="37">
        <v>0</v>
      </c>
      <c r="J163" s="36">
        <v>0</v>
      </c>
      <c r="K163" s="36">
        <f t="shared" si="97"/>
        <v>9483.11</v>
      </c>
      <c r="L163" s="36">
        <v>0</v>
      </c>
      <c r="M163" s="36">
        <v>920</v>
      </c>
      <c r="N163" s="36">
        <v>1413</v>
      </c>
      <c r="O163" s="38">
        <f>1436-445.764-15.82</f>
        <v>974.41599999999994</v>
      </c>
      <c r="P163" s="97">
        <f>2651.967-326.65</f>
        <v>2325.317</v>
      </c>
      <c r="Q163" s="97">
        <v>3850.377</v>
      </c>
      <c r="R163" s="97">
        <v>3950.6610000000001</v>
      </c>
      <c r="S163" s="97">
        <v>0</v>
      </c>
      <c r="T163" s="97">
        <f t="shared" si="98"/>
        <v>0</v>
      </c>
      <c r="U163" s="97">
        <v>0</v>
      </c>
      <c r="V163" s="97">
        <v>0</v>
      </c>
      <c r="W163" s="97">
        <v>0</v>
      </c>
      <c r="X163" s="97">
        <v>0</v>
      </c>
      <c r="Y163" s="97">
        <v>0</v>
      </c>
      <c r="Z163" s="97">
        <v>0</v>
      </c>
      <c r="AA163" s="97">
        <v>0</v>
      </c>
      <c r="AB163" s="97">
        <v>0</v>
      </c>
      <c r="AC163" s="97">
        <v>0</v>
      </c>
      <c r="AD163" s="97">
        <v>0</v>
      </c>
      <c r="AE163" s="97">
        <v>0</v>
      </c>
      <c r="AF163" s="120">
        <f t="shared" si="121"/>
        <v>3950.6610000000001</v>
      </c>
    </row>
    <row r="164" spans="1:32">
      <c r="A164" s="22" t="s">
        <v>311</v>
      </c>
      <c r="C164" s="44"/>
      <c r="D164" s="42" t="s">
        <v>41</v>
      </c>
      <c r="E164" s="33"/>
      <c r="F164" s="34"/>
      <c r="G164" s="35"/>
      <c r="H164" s="36">
        <f>J164+K164+AF164</f>
        <v>19051.701000000001</v>
      </c>
      <c r="I164" s="37">
        <v>0</v>
      </c>
      <c r="J164" s="36">
        <v>0</v>
      </c>
      <c r="K164" s="36">
        <f t="shared" si="97"/>
        <v>15523.321</v>
      </c>
      <c r="L164" s="36">
        <v>0</v>
      </c>
      <c r="M164" s="36">
        <v>0</v>
      </c>
      <c r="N164" s="36">
        <v>0</v>
      </c>
      <c r="O164" s="36">
        <v>245</v>
      </c>
      <c r="P164" s="97">
        <f>5864.073-162.819</f>
        <v>5701.2539999999999</v>
      </c>
      <c r="Q164" s="97">
        <v>9577.0669999999991</v>
      </c>
      <c r="R164" s="97">
        <v>3528.38</v>
      </c>
      <c r="S164" s="97">
        <v>0</v>
      </c>
      <c r="T164" s="97">
        <f t="shared" si="98"/>
        <v>0</v>
      </c>
      <c r="U164" s="97">
        <v>0</v>
      </c>
      <c r="V164" s="97">
        <v>0</v>
      </c>
      <c r="W164" s="97">
        <v>0</v>
      </c>
      <c r="X164" s="97">
        <v>0</v>
      </c>
      <c r="Y164" s="97">
        <v>0</v>
      </c>
      <c r="Z164" s="97">
        <v>0</v>
      </c>
      <c r="AA164" s="97">
        <v>0</v>
      </c>
      <c r="AB164" s="97">
        <v>0</v>
      </c>
      <c r="AC164" s="97">
        <v>0</v>
      </c>
      <c r="AD164" s="97">
        <v>0</v>
      </c>
      <c r="AE164" s="97">
        <v>0</v>
      </c>
      <c r="AF164" s="120">
        <f t="shared" si="121"/>
        <v>3528.38</v>
      </c>
    </row>
    <row r="165" spans="1:32" ht="52.5" customHeight="1">
      <c r="A165" s="22" t="s">
        <v>311</v>
      </c>
      <c r="C165" s="58">
        <v>50</v>
      </c>
      <c r="D165" s="41" t="s">
        <v>372</v>
      </c>
      <c r="E165" s="27" t="s">
        <v>368</v>
      </c>
      <c r="F165" s="54" t="s">
        <v>154</v>
      </c>
      <c r="G165" s="29">
        <f>H166</f>
        <v>1551.038</v>
      </c>
      <c r="H165" s="30">
        <f>H166+H167</f>
        <v>3114.9549999999999</v>
      </c>
      <c r="I165" s="30">
        <f>I166+I167</f>
        <v>0</v>
      </c>
      <c r="J165" s="30">
        <f>J166+J167</f>
        <v>0</v>
      </c>
      <c r="K165" s="31">
        <f t="shared" si="97"/>
        <v>3114.9549999999999</v>
      </c>
      <c r="L165" s="30">
        <f t="shared" ref="L165:S165" si="130">L166+L167</f>
        <v>0</v>
      </c>
      <c r="M165" s="30">
        <f t="shared" si="130"/>
        <v>0</v>
      </c>
      <c r="N165" s="30">
        <f t="shared" si="130"/>
        <v>0</v>
      </c>
      <c r="O165" s="30">
        <f t="shared" si="130"/>
        <v>0</v>
      </c>
      <c r="P165" s="95">
        <f t="shared" si="130"/>
        <v>0</v>
      </c>
      <c r="Q165" s="95">
        <f t="shared" si="130"/>
        <v>3114.9549999999999</v>
      </c>
      <c r="R165" s="95">
        <f t="shared" si="130"/>
        <v>0</v>
      </c>
      <c r="S165" s="95">
        <f t="shared" si="130"/>
        <v>0</v>
      </c>
      <c r="T165" s="95">
        <f t="shared" si="98"/>
        <v>0</v>
      </c>
      <c r="U165" s="95">
        <f>U166+U167</f>
        <v>0</v>
      </c>
      <c r="V165" s="95">
        <f t="shared" ref="V165:AE165" si="131">V166+V167</f>
        <v>0</v>
      </c>
      <c r="W165" s="95">
        <f t="shared" si="131"/>
        <v>0</v>
      </c>
      <c r="X165" s="95">
        <f t="shared" si="131"/>
        <v>0</v>
      </c>
      <c r="Y165" s="95">
        <f t="shared" si="131"/>
        <v>0</v>
      </c>
      <c r="Z165" s="95">
        <f t="shared" si="131"/>
        <v>0</v>
      </c>
      <c r="AA165" s="95">
        <f t="shared" si="131"/>
        <v>0</v>
      </c>
      <c r="AB165" s="95">
        <f t="shared" si="131"/>
        <v>0</v>
      </c>
      <c r="AC165" s="95">
        <f t="shared" si="131"/>
        <v>0</v>
      </c>
      <c r="AD165" s="95">
        <f t="shared" si="131"/>
        <v>0</v>
      </c>
      <c r="AE165" s="95">
        <f t="shared" si="131"/>
        <v>0</v>
      </c>
      <c r="AF165" s="30">
        <f t="shared" si="121"/>
        <v>0</v>
      </c>
    </row>
    <row r="166" spans="1:32">
      <c r="A166" s="22" t="s">
        <v>311</v>
      </c>
      <c r="C166" s="44"/>
      <c r="D166" s="11" t="s">
        <v>31</v>
      </c>
      <c r="E166" s="33"/>
      <c r="F166" s="34"/>
      <c r="G166" s="35"/>
      <c r="H166" s="36">
        <f>J166+K166+AF166</f>
        <v>1551.038</v>
      </c>
      <c r="I166" s="37">
        <v>0</v>
      </c>
      <c r="J166" s="36">
        <v>0</v>
      </c>
      <c r="K166" s="36">
        <f t="shared" si="97"/>
        <v>1551.038</v>
      </c>
      <c r="L166" s="36">
        <v>0</v>
      </c>
      <c r="M166" s="36">
        <v>0</v>
      </c>
      <c r="N166" s="36">
        <v>0</v>
      </c>
      <c r="O166" s="38">
        <v>0</v>
      </c>
      <c r="P166" s="97">
        <v>0</v>
      </c>
      <c r="Q166" s="97">
        <f>1444.124+106.914</f>
        <v>1551.038</v>
      </c>
      <c r="R166" s="97">
        <v>0</v>
      </c>
      <c r="S166" s="97">
        <v>0</v>
      </c>
      <c r="T166" s="97">
        <f t="shared" si="98"/>
        <v>0</v>
      </c>
      <c r="U166" s="97">
        <v>0</v>
      </c>
      <c r="V166" s="97">
        <v>0</v>
      </c>
      <c r="W166" s="97">
        <v>0</v>
      </c>
      <c r="X166" s="97">
        <v>0</v>
      </c>
      <c r="Y166" s="97">
        <v>0</v>
      </c>
      <c r="Z166" s="97">
        <v>0</v>
      </c>
      <c r="AA166" s="97">
        <v>0</v>
      </c>
      <c r="AB166" s="97">
        <v>0</v>
      </c>
      <c r="AC166" s="97">
        <v>0</v>
      </c>
      <c r="AD166" s="97">
        <v>0</v>
      </c>
      <c r="AE166" s="97">
        <v>0</v>
      </c>
      <c r="AF166" s="118">
        <f t="shared" si="121"/>
        <v>0</v>
      </c>
    </row>
    <row r="167" spans="1:32">
      <c r="A167" s="22" t="s">
        <v>311</v>
      </c>
      <c r="C167" s="44"/>
      <c r="D167" s="42" t="s">
        <v>41</v>
      </c>
      <c r="E167" s="33"/>
      <c r="F167" s="34"/>
      <c r="G167" s="35"/>
      <c r="H167" s="36">
        <f>J167+K167+AF167</f>
        <v>1563.9169999999999</v>
      </c>
      <c r="I167" s="37">
        <v>0</v>
      </c>
      <c r="J167" s="36">
        <v>0</v>
      </c>
      <c r="K167" s="36">
        <f t="shared" si="97"/>
        <v>1563.9169999999999</v>
      </c>
      <c r="L167" s="36">
        <v>0</v>
      </c>
      <c r="M167" s="36">
        <v>0</v>
      </c>
      <c r="N167" s="36">
        <v>0</v>
      </c>
      <c r="O167" s="36">
        <v>0</v>
      </c>
      <c r="P167" s="97">
        <v>0</v>
      </c>
      <c r="Q167" s="97">
        <v>1563.9169999999999</v>
      </c>
      <c r="R167" s="97">
        <v>0</v>
      </c>
      <c r="S167" s="97">
        <v>0</v>
      </c>
      <c r="T167" s="97">
        <f t="shared" si="98"/>
        <v>0</v>
      </c>
      <c r="U167" s="97">
        <v>0</v>
      </c>
      <c r="V167" s="97">
        <v>0</v>
      </c>
      <c r="W167" s="97">
        <v>0</v>
      </c>
      <c r="X167" s="97">
        <v>0</v>
      </c>
      <c r="Y167" s="97">
        <v>0</v>
      </c>
      <c r="Z167" s="97">
        <v>0</v>
      </c>
      <c r="AA167" s="97">
        <v>0</v>
      </c>
      <c r="AB167" s="97">
        <v>0</v>
      </c>
      <c r="AC167" s="97">
        <v>0</v>
      </c>
      <c r="AD167" s="97">
        <v>0</v>
      </c>
      <c r="AE167" s="97">
        <v>0</v>
      </c>
      <c r="AF167" s="118">
        <f t="shared" si="121"/>
        <v>0</v>
      </c>
    </row>
    <row r="168" spans="1:32" ht="45">
      <c r="A168" s="22" t="s">
        <v>311</v>
      </c>
      <c r="C168" s="58">
        <v>51</v>
      </c>
      <c r="D168" s="41" t="s">
        <v>373</v>
      </c>
      <c r="E168" s="27" t="s">
        <v>368</v>
      </c>
      <c r="F168" s="54" t="s">
        <v>154</v>
      </c>
      <c r="G168" s="29">
        <f>H169</f>
        <v>2232.971</v>
      </c>
      <c r="H168" s="30">
        <f>H169+H170</f>
        <v>4964.4850000000006</v>
      </c>
      <c r="I168" s="30">
        <f>I169+I170</f>
        <v>0</v>
      </c>
      <c r="J168" s="30">
        <f>J169+J170</f>
        <v>0</v>
      </c>
      <c r="K168" s="31">
        <f t="shared" ref="K168:K170" si="132">SUM(M168:Q168)</f>
        <v>4964.4849999999997</v>
      </c>
      <c r="L168" s="30">
        <f t="shared" ref="L168:S168" si="133">L169+L170</f>
        <v>0</v>
      </c>
      <c r="M168" s="30">
        <f t="shared" si="133"/>
        <v>0</v>
      </c>
      <c r="N168" s="30">
        <f t="shared" si="133"/>
        <v>0</v>
      </c>
      <c r="O168" s="30">
        <f t="shared" si="133"/>
        <v>0</v>
      </c>
      <c r="P168" s="95">
        <f t="shared" si="133"/>
        <v>2381.8879999999999</v>
      </c>
      <c r="Q168" s="95">
        <f t="shared" si="133"/>
        <v>2582.5969999999998</v>
      </c>
      <c r="R168" s="95">
        <f t="shared" si="133"/>
        <v>0</v>
      </c>
      <c r="S168" s="95">
        <f t="shared" si="133"/>
        <v>0</v>
      </c>
      <c r="T168" s="95">
        <f t="shared" ref="T168:T176" si="134">SUM(U168:AE168)</f>
        <v>0</v>
      </c>
      <c r="U168" s="95">
        <f>U169+U170</f>
        <v>0</v>
      </c>
      <c r="V168" s="95">
        <f t="shared" ref="V168:AE168" si="135">V169+V170</f>
        <v>0</v>
      </c>
      <c r="W168" s="95">
        <f t="shared" si="135"/>
        <v>0</v>
      </c>
      <c r="X168" s="95">
        <f t="shared" si="135"/>
        <v>0</v>
      </c>
      <c r="Y168" s="95">
        <f t="shared" si="135"/>
        <v>0</v>
      </c>
      <c r="Z168" s="95">
        <f t="shared" si="135"/>
        <v>0</v>
      </c>
      <c r="AA168" s="95">
        <f t="shared" si="135"/>
        <v>0</v>
      </c>
      <c r="AB168" s="95">
        <f t="shared" si="135"/>
        <v>0</v>
      </c>
      <c r="AC168" s="95">
        <f t="shared" si="135"/>
        <v>0</v>
      </c>
      <c r="AD168" s="95">
        <f t="shared" si="135"/>
        <v>0</v>
      </c>
      <c r="AE168" s="95">
        <f t="shared" si="135"/>
        <v>0</v>
      </c>
      <c r="AF168" s="30">
        <f t="shared" si="121"/>
        <v>0</v>
      </c>
    </row>
    <row r="169" spans="1:32">
      <c r="A169" s="22" t="s">
        <v>311</v>
      </c>
      <c r="C169" s="44"/>
      <c r="D169" s="11" t="s">
        <v>31</v>
      </c>
      <c r="E169" s="33"/>
      <c r="F169" s="34"/>
      <c r="G169" s="35"/>
      <c r="H169" s="36">
        <f>J169+K169+AF169</f>
        <v>2232.971</v>
      </c>
      <c r="I169" s="37">
        <v>0</v>
      </c>
      <c r="J169" s="36">
        <v>0</v>
      </c>
      <c r="K169" s="36">
        <f t="shared" si="132"/>
        <v>2232.971</v>
      </c>
      <c r="L169" s="36">
        <v>0</v>
      </c>
      <c r="M169" s="36">
        <v>0</v>
      </c>
      <c r="N169" s="36">
        <v>0</v>
      </c>
      <c r="O169" s="38">
        <v>0</v>
      </c>
      <c r="P169" s="97">
        <f>315.159+625.677</f>
        <v>940.83600000000001</v>
      </c>
      <c r="Q169" s="97">
        <f>1292.135</f>
        <v>1292.135</v>
      </c>
      <c r="R169" s="97">
        <v>0</v>
      </c>
      <c r="S169" s="97">
        <v>0</v>
      </c>
      <c r="T169" s="97">
        <f t="shared" si="134"/>
        <v>0</v>
      </c>
      <c r="U169" s="97">
        <v>0</v>
      </c>
      <c r="V169" s="97">
        <v>0</v>
      </c>
      <c r="W169" s="97">
        <v>0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  <c r="AC169" s="97">
        <v>0</v>
      </c>
      <c r="AD169" s="97">
        <v>0</v>
      </c>
      <c r="AE169" s="97">
        <v>0</v>
      </c>
      <c r="AF169" s="120">
        <f t="shared" si="121"/>
        <v>0</v>
      </c>
    </row>
    <row r="170" spans="1:32">
      <c r="A170" s="22" t="s">
        <v>311</v>
      </c>
      <c r="C170" s="44"/>
      <c r="D170" s="42" t="s">
        <v>41</v>
      </c>
      <c r="E170" s="33"/>
      <c r="F170" s="34"/>
      <c r="G170" s="35"/>
      <c r="H170" s="36">
        <f>J170+K170+AF170</f>
        <v>2731.5140000000001</v>
      </c>
      <c r="I170" s="37">
        <v>0</v>
      </c>
      <c r="J170" s="36">
        <v>0</v>
      </c>
      <c r="K170" s="36">
        <f t="shared" si="132"/>
        <v>2731.5140000000001</v>
      </c>
      <c r="L170" s="36">
        <v>0</v>
      </c>
      <c r="M170" s="36">
        <v>0</v>
      </c>
      <c r="N170" s="36">
        <v>0</v>
      </c>
      <c r="O170" s="36">
        <v>0</v>
      </c>
      <c r="P170" s="97">
        <v>1441.0519999999999</v>
      </c>
      <c r="Q170" s="97">
        <v>1290.462</v>
      </c>
      <c r="R170" s="97">
        <v>0</v>
      </c>
      <c r="S170" s="97">
        <v>0</v>
      </c>
      <c r="T170" s="97">
        <f t="shared" si="134"/>
        <v>0</v>
      </c>
      <c r="U170" s="97">
        <v>0</v>
      </c>
      <c r="V170" s="97">
        <v>0</v>
      </c>
      <c r="W170" s="97">
        <v>0</v>
      </c>
      <c r="X170" s="97">
        <v>0</v>
      </c>
      <c r="Y170" s="97">
        <v>0</v>
      </c>
      <c r="Z170" s="97">
        <v>0</v>
      </c>
      <c r="AA170" s="97">
        <v>0</v>
      </c>
      <c r="AB170" s="97">
        <v>0</v>
      </c>
      <c r="AC170" s="97">
        <v>0</v>
      </c>
      <c r="AD170" s="97">
        <v>0</v>
      </c>
      <c r="AE170" s="97">
        <v>0</v>
      </c>
      <c r="AF170" s="120">
        <f t="shared" si="121"/>
        <v>0</v>
      </c>
    </row>
    <row r="171" spans="1:32" ht="48" customHeight="1">
      <c r="A171" s="22" t="s">
        <v>311</v>
      </c>
      <c r="C171" s="58">
        <v>52</v>
      </c>
      <c r="D171" s="41" t="s">
        <v>374</v>
      </c>
      <c r="E171" s="27" t="s">
        <v>417</v>
      </c>
      <c r="F171" s="54" t="s">
        <v>154</v>
      </c>
      <c r="G171" s="29">
        <f>H172</f>
        <v>1808.9070000000002</v>
      </c>
      <c r="H171" s="30">
        <f>H172+H173</f>
        <v>3950.8240000000001</v>
      </c>
      <c r="I171" s="30">
        <f>I172+I173</f>
        <v>0</v>
      </c>
      <c r="J171" s="30">
        <f>J172+J173</f>
        <v>0</v>
      </c>
      <c r="K171" s="31">
        <f t="shared" ref="K171:K173" si="136">SUM(M171:Q171)</f>
        <v>3950.8240000000001</v>
      </c>
      <c r="L171" s="30">
        <f t="shared" ref="L171:S171" si="137">L172+L173</f>
        <v>0</v>
      </c>
      <c r="M171" s="30">
        <f t="shared" si="137"/>
        <v>0</v>
      </c>
      <c r="N171" s="30">
        <f t="shared" si="137"/>
        <v>0</v>
      </c>
      <c r="O171" s="30">
        <f t="shared" si="137"/>
        <v>0</v>
      </c>
      <c r="P171" s="95">
        <f t="shared" si="137"/>
        <v>11.605</v>
      </c>
      <c r="Q171" s="95">
        <f t="shared" si="137"/>
        <v>3939.2190000000001</v>
      </c>
      <c r="R171" s="95">
        <f t="shared" si="137"/>
        <v>0</v>
      </c>
      <c r="S171" s="95">
        <f t="shared" si="137"/>
        <v>0</v>
      </c>
      <c r="T171" s="95">
        <f t="shared" si="134"/>
        <v>0</v>
      </c>
      <c r="U171" s="95">
        <f>U172+U173</f>
        <v>0</v>
      </c>
      <c r="V171" s="95">
        <f t="shared" ref="V171:AE171" si="138">V172+V173</f>
        <v>0</v>
      </c>
      <c r="W171" s="95">
        <f t="shared" si="138"/>
        <v>0</v>
      </c>
      <c r="X171" s="95">
        <f t="shared" si="138"/>
        <v>0</v>
      </c>
      <c r="Y171" s="95">
        <f t="shared" si="138"/>
        <v>0</v>
      </c>
      <c r="Z171" s="95">
        <f t="shared" si="138"/>
        <v>0</v>
      </c>
      <c r="AA171" s="95">
        <f t="shared" si="138"/>
        <v>0</v>
      </c>
      <c r="AB171" s="95">
        <f t="shared" si="138"/>
        <v>0</v>
      </c>
      <c r="AC171" s="95">
        <f t="shared" si="138"/>
        <v>0</v>
      </c>
      <c r="AD171" s="95">
        <f t="shared" si="138"/>
        <v>0</v>
      </c>
      <c r="AE171" s="95">
        <f t="shared" si="138"/>
        <v>0</v>
      </c>
      <c r="AF171" s="30">
        <f t="shared" si="121"/>
        <v>0</v>
      </c>
    </row>
    <row r="172" spans="1:32">
      <c r="A172" s="22" t="s">
        <v>311</v>
      </c>
      <c r="C172" s="44"/>
      <c r="D172" s="11" t="s">
        <v>31</v>
      </c>
      <c r="E172" s="33"/>
      <c r="F172" s="34"/>
      <c r="G172" s="35"/>
      <c r="H172" s="36">
        <f>J172+K172+AF172</f>
        <v>1808.9070000000002</v>
      </c>
      <c r="I172" s="37">
        <v>0</v>
      </c>
      <c r="J172" s="36">
        <v>0</v>
      </c>
      <c r="K172" s="36">
        <f t="shared" si="136"/>
        <v>1808.9070000000002</v>
      </c>
      <c r="L172" s="36">
        <v>0</v>
      </c>
      <c r="M172" s="36">
        <v>0</v>
      </c>
      <c r="N172" s="36">
        <v>0</v>
      </c>
      <c r="O172" s="38">
        <v>0</v>
      </c>
      <c r="P172" s="97">
        <v>4.2860000000000005</v>
      </c>
      <c r="Q172" s="97">
        <f>1592.537+212.084</f>
        <v>1804.6210000000001</v>
      </c>
      <c r="R172" s="97">
        <v>0</v>
      </c>
      <c r="S172" s="97">
        <v>0</v>
      </c>
      <c r="T172" s="97">
        <f t="shared" si="134"/>
        <v>0</v>
      </c>
      <c r="U172" s="97">
        <v>0</v>
      </c>
      <c r="V172" s="97">
        <v>0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C172" s="97">
        <v>0</v>
      </c>
      <c r="AD172" s="97">
        <v>0</v>
      </c>
      <c r="AE172" s="97">
        <v>0</v>
      </c>
      <c r="AF172" s="120">
        <f t="shared" si="121"/>
        <v>0</v>
      </c>
    </row>
    <row r="173" spans="1:32">
      <c r="A173" s="22" t="s">
        <v>311</v>
      </c>
      <c r="C173" s="44"/>
      <c r="D173" s="42" t="s">
        <v>41</v>
      </c>
      <c r="E173" s="33"/>
      <c r="F173" s="34"/>
      <c r="G173" s="35"/>
      <c r="H173" s="36">
        <f>J173+K173+AF173</f>
        <v>2141.9169999999999</v>
      </c>
      <c r="I173" s="37">
        <v>0</v>
      </c>
      <c r="J173" s="36">
        <v>0</v>
      </c>
      <c r="K173" s="36">
        <f t="shared" si="136"/>
        <v>2141.9169999999999</v>
      </c>
      <c r="L173" s="36">
        <v>0</v>
      </c>
      <c r="M173" s="36">
        <v>0</v>
      </c>
      <c r="N173" s="36">
        <v>0</v>
      </c>
      <c r="O173" s="36">
        <v>0</v>
      </c>
      <c r="P173" s="97">
        <v>7.319</v>
      </c>
      <c r="Q173" s="97">
        <v>2134.598</v>
      </c>
      <c r="R173" s="97">
        <v>0</v>
      </c>
      <c r="S173" s="97">
        <v>0</v>
      </c>
      <c r="T173" s="97">
        <f t="shared" si="134"/>
        <v>0</v>
      </c>
      <c r="U173" s="97">
        <v>0</v>
      </c>
      <c r="V173" s="97">
        <v>0</v>
      </c>
      <c r="W173" s="97">
        <v>0</v>
      </c>
      <c r="X173" s="97">
        <v>0</v>
      </c>
      <c r="Y173" s="97">
        <v>0</v>
      </c>
      <c r="Z173" s="97">
        <v>0</v>
      </c>
      <c r="AA173" s="97">
        <v>0</v>
      </c>
      <c r="AB173" s="97">
        <v>0</v>
      </c>
      <c r="AC173" s="97">
        <v>0</v>
      </c>
      <c r="AD173" s="97">
        <v>0</v>
      </c>
      <c r="AE173" s="97">
        <v>0</v>
      </c>
      <c r="AF173" s="120">
        <f t="shared" si="121"/>
        <v>0</v>
      </c>
    </row>
    <row r="174" spans="1:32" ht="31.5" customHeight="1">
      <c r="A174" s="22" t="s">
        <v>311</v>
      </c>
      <c r="C174" s="58">
        <v>53</v>
      </c>
      <c r="D174" s="41" t="s">
        <v>367</v>
      </c>
      <c r="E174" s="27" t="s">
        <v>414</v>
      </c>
      <c r="F174" s="54" t="s">
        <v>154</v>
      </c>
      <c r="G174" s="29">
        <f>H175</f>
        <v>899.01800000000003</v>
      </c>
      <c r="H174" s="30">
        <f>H175+H176</f>
        <v>2067.7130000000002</v>
      </c>
      <c r="I174" s="30">
        <f>I175+I176</f>
        <v>0</v>
      </c>
      <c r="J174" s="30">
        <f>J175+J176</f>
        <v>0</v>
      </c>
      <c r="K174" s="31">
        <f t="shared" ref="K174:K176" si="139">SUM(M174:Q174)</f>
        <v>2067.7130000000002</v>
      </c>
      <c r="L174" s="30">
        <f t="shared" ref="L174:S174" si="140">L175+L176</f>
        <v>0</v>
      </c>
      <c r="M174" s="30">
        <f t="shared" si="140"/>
        <v>0</v>
      </c>
      <c r="N174" s="30">
        <f t="shared" si="140"/>
        <v>0</v>
      </c>
      <c r="O174" s="30">
        <f t="shared" si="140"/>
        <v>0</v>
      </c>
      <c r="P174" s="95">
        <f t="shared" si="140"/>
        <v>0</v>
      </c>
      <c r="Q174" s="95">
        <f t="shared" si="140"/>
        <v>2067.7130000000002</v>
      </c>
      <c r="R174" s="95">
        <f t="shared" si="140"/>
        <v>0</v>
      </c>
      <c r="S174" s="95">
        <f t="shared" si="140"/>
        <v>0</v>
      </c>
      <c r="T174" s="95">
        <f t="shared" si="134"/>
        <v>0</v>
      </c>
      <c r="U174" s="95">
        <f>U175+U176</f>
        <v>0</v>
      </c>
      <c r="V174" s="95">
        <f t="shared" ref="V174:AE174" si="141">V175+V176</f>
        <v>0</v>
      </c>
      <c r="W174" s="95">
        <f t="shared" si="141"/>
        <v>0</v>
      </c>
      <c r="X174" s="95">
        <f t="shared" si="141"/>
        <v>0</v>
      </c>
      <c r="Y174" s="95">
        <f t="shared" si="141"/>
        <v>0</v>
      </c>
      <c r="Z174" s="95">
        <f t="shared" si="141"/>
        <v>0</v>
      </c>
      <c r="AA174" s="95">
        <f t="shared" si="141"/>
        <v>0</v>
      </c>
      <c r="AB174" s="95">
        <f t="shared" si="141"/>
        <v>0</v>
      </c>
      <c r="AC174" s="95">
        <f t="shared" si="141"/>
        <v>0</v>
      </c>
      <c r="AD174" s="95">
        <f t="shared" si="141"/>
        <v>0</v>
      </c>
      <c r="AE174" s="95">
        <f t="shared" si="141"/>
        <v>0</v>
      </c>
      <c r="AF174" s="30">
        <f t="shared" si="121"/>
        <v>0</v>
      </c>
    </row>
    <row r="175" spans="1:32">
      <c r="A175" s="22" t="s">
        <v>311</v>
      </c>
      <c r="C175" s="44"/>
      <c r="D175" s="11" t="s">
        <v>31</v>
      </c>
      <c r="E175" s="33"/>
      <c r="F175" s="34"/>
      <c r="G175" s="35"/>
      <c r="H175" s="36">
        <f>J175+K175+AF175</f>
        <v>899.01800000000003</v>
      </c>
      <c r="I175" s="37">
        <v>0</v>
      </c>
      <c r="J175" s="36">
        <v>0</v>
      </c>
      <c r="K175" s="36">
        <f t="shared" si="139"/>
        <v>899.01800000000003</v>
      </c>
      <c r="L175" s="36">
        <v>0</v>
      </c>
      <c r="M175" s="36">
        <v>0</v>
      </c>
      <c r="N175" s="36">
        <v>0</v>
      </c>
      <c r="O175" s="38">
        <v>0</v>
      </c>
      <c r="P175" s="97">
        <v>0</v>
      </c>
      <c r="Q175" s="97">
        <v>899.01800000000003</v>
      </c>
      <c r="R175" s="97">
        <v>0</v>
      </c>
      <c r="S175" s="97">
        <v>0</v>
      </c>
      <c r="T175" s="97">
        <f t="shared" si="134"/>
        <v>0</v>
      </c>
      <c r="U175" s="97">
        <v>0</v>
      </c>
      <c r="V175" s="97">
        <v>0</v>
      </c>
      <c r="W175" s="97">
        <v>0</v>
      </c>
      <c r="X175" s="97">
        <v>0</v>
      </c>
      <c r="Y175" s="97">
        <v>0</v>
      </c>
      <c r="Z175" s="97">
        <v>0</v>
      </c>
      <c r="AA175" s="97">
        <v>0</v>
      </c>
      <c r="AB175" s="97">
        <v>0</v>
      </c>
      <c r="AC175" s="97">
        <v>0</v>
      </c>
      <c r="AD175" s="97">
        <v>0</v>
      </c>
      <c r="AE175" s="97">
        <v>0</v>
      </c>
      <c r="AF175" s="120">
        <f t="shared" si="121"/>
        <v>0</v>
      </c>
    </row>
    <row r="176" spans="1:32">
      <c r="A176" s="22" t="s">
        <v>311</v>
      </c>
      <c r="C176" s="44"/>
      <c r="D176" s="42" t="s">
        <v>41</v>
      </c>
      <c r="E176" s="33"/>
      <c r="F176" s="34"/>
      <c r="G176" s="35"/>
      <c r="H176" s="36">
        <f>J176+K176+AF176</f>
        <v>1168.6950000000002</v>
      </c>
      <c r="I176" s="37">
        <v>0</v>
      </c>
      <c r="J176" s="36">
        <v>0</v>
      </c>
      <c r="K176" s="36">
        <f t="shared" si="139"/>
        <v>1168.6950000000002</v>
      </c>
      <c r="L176" s="36">
        <v>0</v>
      </c>
      <c r="M176" s="36">
        <v>0</v>
      </c>
      <c r="N176" s="36">
        <v>0</v>
      </c>
      <c r="O176" s="36">
        <v>0</v>
      </c>
      <c r="P176" s="97">
        <v>0</v>
      </c>
      <c r="Q176" s="97">
        <v>1168.6950000000002</v>
      </c>
      <c r="R176" s="97">
        <v>0</v>
      </c>
      <c r="S176" s="97">
        <v>0</v>
      </c>
      <c r="T176" s="97">
        <f t="shared" si="134"/>
        <v>0</v>
      </c>
      <c r="U176" s="97">
        <v>0</v>
      </c>
      <c r="V176" s="97">
        <v>0</v>
      </c>
      <c r="W176" s="97">
        <v>0</v>
      </c>
      <c r="X176" s="97">
        <v>0</v>
      </c>
      <c r="Y176" s="97">
        <v>0</v>
      </c>
      <c r="Z176" s="97">
        <v>0</v>
      </c>
      <c r="AA176" s="97">
        <v>0</v>
      </c>
      <c r="AB176" s="97">
        <v>0</v>
      </c>
      <c r="AC176" s="97">
        <v>0</v>
      </c>
      <c r="AD176" s="97">
        <v>0</v>
      </c>
      <c r="AE176" s="97">
        <v>0</v>
      </c>
      <c r="AF176" s="120">
        <f t="shared" si="121"/>
        <v>0</v>
      </c>
    </row>
    <row r="177" spans="1:32" ht="43.5" customHeight="1">
      <c r="A177" s="22" t="s">
        <v>311</v>
      </c>
      <c r="C177" s="58">
        <v>54</v>
      </c>
      <c r="D177" s="41" t="s">
        <v>428</v>
      </c>
      <c r="E177" s="27" t="s">
        <v>138</v>
      </c>
      <c r="F177" s="54" t="s">
        <v>404</v>
      </c>
      <c r="G177" s="29">
        <f>H178</f>
        <v>1372.6369999999999</v>
      </c>
      <c r="H177" s="30">
        <f>H178+H179</f>
        <v>4861.2829999999994</v>
      </c>
      <c r="I177" s="30">
        <f>I178+I179</f>
        <v>0</v>
      </c>
      <c r="J177" s="30">
        <f>J178+J179</f>
        <v>0</v>
      </c>
      <c r="K177" s="31">
        <f t="shared" ref="K177:K179" si="142">SUM(M177:Q177)</f>
        <v>24.908999999999999</v>
      </c>
      <c r="L177" s="30">
        <f t="shared" ref="L177:S177" si="143">L178+L179</f>
        <v>0</v>
      </c>
      <c r="M177" s="30">
        <f t="shared" si="143"/>
        <v>0</v>
      </c>
      <c r="N177" s="30">
        <f t="shared" si="143"/>
        <v>0</v>
      </c>
      <c r="O177" s="30">
        <f t="shared" si="143"/>
        <v>0</v>
      </c>
      <c r="P177" s="95">
        <f t="shared" si="143"/>
        <v>0</v>
      </c>
      <c r="Q177" s="95">
        <f t="shared" si="143"/>
        <v>24.908999999999999</v>
      </c>
      <c r="R177" s="95">
        <f t="shared" si="143"/>
        <v>4836.3739999999998</v>
      </c>
      <c r="S177" s="95">
        <f t="shared" si="143"/>
        <v>0</v>
      </c>
      <c r="T177" s="95">
        <f t="shared" ref="T177:T179" si="144">SUM(U177:AE177)</f>
        <v>0</v>
      </c>
      <c r="U177" s="95">
        <f>U178+U179</f>
        <v>0</v>
      </c>
      <c r="V177" s="95">
        <f t="shared" ref="V177:AE177" si="145">V178+V179</f>
        <v>0</v>
      </c>
      <c r="W177" s="95">
        <f t="shared" si="145"/>
        <v>0</v>
      </c>
      <c r="X177" s="95">
        <f t="shared" si="145"/>
        <v>0</v>
      </c>
      <c r="Y177" s="95">
        <f t="shared" si="145"/>
        <v>0</v>
      </c>
      <c r="Z177" s="95">
        <f t="shared" si="145"/>
        <v>0</v>
      </c>
      <c r="AA177" s="95">
        <f t="shared" si="145"/>
        <v>0</v>
      </c>
      <c r="AB177" s="95">
        <f t="shared" si="145"/>
        <v>0</v>
      </c>
      <c r="AC177" s="95">
        <f t="shared" si="145"/>
        <v>0</v>
      </c>
      <c r="AD177" s="95">
        <f t="shared" si="145"/>
        <v>0</v>
      </c>
      <c r="AE177" s="95">
        <f t="shared" si="145"/>
        <v>0</v>
      </c>
      <c r="AF177" s="30">
        <f t="shared" ref="AF177:AF179" si="146">R177+S177+T177</f>
        <v>4836.3739999999998</v>
      </c>
    </row>
    <row r="178" spans="1:32">
      <c r="A178" s="22" t="s">
        <v>311</v>
      </c>
      <c r="C178" s="44"/>
      <c r="D178" s="11" t="s">
        <v>31</v>
      </c>
      <c r="E178" s="33"/>
      <c r="F178" s="34"/>
      <c r="G178" s="35"/>
      <c r="H178" s="36">
        <f>J178+K178+AF178</f>
        <v>1372.6369999999999</v>
      </c>
      <c r="I178" s="37">
        <v>0</v>
      </c>
      <c r="J178" s="36">
        <v>0</v>
      </c>
      <c r="K178" s="36">
        <f t="shared" si="142"/>
        <v>6.2309999999999999</v>
      </c>
      <c r="L178" s="36">
        <v>0</v>
      </c>
      <c r="M178" s="36">
        <v>0</v>
      </c>
      <c r="N178" s="36">
        <v>0</v>
      </c>
      <c r="O178" s="38">
        <v>0</v>
      </c>
      <c r="P178" s="97">
        <v>0</v>
      </c>
      <c r="Q178" s="97">
        <v>6.2309999999999999</v>
      </c>
      <c r="R178" s="97">
        <v>1366.4059999999999</v>
      </c>
      <c r="S178" s="97">
        <v>0</v>
      </c>
      <c r="T178" s="97">
        <f t="shared" si="144"/>
        <v>0</v>
      </c>
      <c r="U178" s="97">
        <v>0</v>
      </c>
      <c r="V178" s="97">
        <v>0</v>
      </c>
      <c r="W178" s="97">
        <v>0</v>
      </c>
      <c r="X178" s="97">
        <v>0</v>
      </c>
      <c r="Y178" s="97">
        <v>0</v>
      </c>
      <c r="Z178" s="97">
        <v>0</v>
      </c>
      <c r="AA178" s="97">
        <v>0</v>
      </c>
      <c r="AB178" s="97">
        <v>0</v>
      </c>
      <c r="AC178" s="97">
        <v>0</v>
      </c>
      <c r="AD178" s="97">
        <v>0</v>
      </c>
      <c r="AE178" s="97">
        <v>0</v>
      </c>
      <c r="AF178" s="120">
        <f t="shared" si="146"/>
        <v>1366.4059999999999</v>
      </c>
    </row>
    <row r="179" spans="1:32">
      <c r="A179" s="22" t="s">
        <v>311</v>
      </c>
      <c r="C179" s="44"/>
      <c r="D179" s="42" t="s">
        <v>41</v>
      </c>
      <c r="E179" s="33"/>
      <c r="F179" s="34"/>
      <c r="G179" s="35"/>
      <c r="H179" s="36">
        <f>J179+K179+AF179</f>
        <v>3488.6459999999997</v>
      </c>
      <c r="I179" s="37">
        <v>0</v>
      </c>
      <c r="J179" s="36">
        <v>0</v>
      </c>
      <c r="K179" s="36">
        <f t="shared" si="142"/>
        <v>18.678000000000001</v>
      </c>
      <c r="L179" s="36">
        <v>0</v>
      </c>
      <c r="M179" s="36">
        <v>0</v>
      </c>
      <c r="N179" s="36">
        <v>0</v>
      </c>
      <c r="O179" s="36">
        <v>0</v>
      </c>
      <c r="P179" s="97">
        <v>0</v>
      </c>
      <c r="Q179" s="97">
        <v>18.678000000000001</v>
      </c>
      <c r="R179" s="97">
        <v>3469.9679999999998</v>
      </c>
      <c r="S179" s="97">
        <v>0</v>
      </c>
      <c r="T179" s="97">
        <f t="shared" si="144"/>
        <v>0</v>
      </c>
      <c r="U179" s="97">
        <v>0</v>
      </c>
      <c r="V179" s="97">
        <v>0</v>
      </c>
      <c r="W179" s="97">
        <v>0</v>
      </c>
      <c r="X179" s="97">
        <v>0</v>
      </c>
      <c r="Y179" s="97">
        <v>0</v>
      </c>
      <c r="Z179" s="97">
        <v>0</v>
      </c>
      <c r="AA179" s="97">
        <v>0</v>
      </c>
      <c r="AB179" s="97">
        <v>0</v>
      </c>
      <c r="AC179" s="97">
        <v>0</v>
      </c>
      <c r="AD179" s="97">
        <v>0</v>
      </c>
      <c r="AE179" s="97">
        <v>0</v>
      </c>
      <c r="AF179" s="120">
        <f t="shared" si="146"/>
        <v>3469.9679999999998</v>
      </c>
    </row>
    <row r="180" spans="1:32" ht="22.5">
      <c r="A180" s="22" t="s">
        <v>313</v>
      </c>
      <c r="B180" s="22" t="s">
        <v>315</v>
      </c>
      <c r="C180" s="58">
        <v>55</v>
      </c>
      <c r="D180" s="41" t="s">
        <v>132</v>
      </c>
      <c r="E180" s="27" t="s">
        <v>357</v>
      </c>
      <c r="F180" s="54" t="s">
        <v>102</v>
      </c>
      <c r="G180" s="29">
        <f>H181</f>
        <v>820.70300000000009</v>
      </c>
      <c r="H180" s="30">
        <f>H181+H182+H183</f>
        <v>3058.86</v>
      </c>
      <c r="I180" s="30">
        <f>I181+I182</f>
        <v>0</v>
      </c>
      <c r="J180" s="30">
        <f>J181+J182</f>
        <v>0</v>
      </c>
      <c r="K180" s="31">
        <f t="shared" si="97"/>
        <v>3058.86</v>
      </c>
      <c r="L180" s="30">
        <f t="shared" ref="L180:S180" si="147">L181+L182</f>
        <v>0</v>
      </c>
      <c r="M180" s="30">
        <f t="shared" si="147"/>
        <v>0</v>
      </c>
      <c r="N180" s="30">
        <f t="shared" si="147"/>
        <v>0</v>
      </c>
      <c r="O180" s="30">
        <f>O181+O182+O183</f>
        <v>282.97500000000002</v>
      </c>
      <c r="P180" s="95">
        <f>P181+P182+P183</f>
        <v>1192.4829999999999</v>
      </c>
      <c r="Q180" s="95">
        <f>Q181+Q182+Q183</f>
        <v>1583.402</v>
      </c>
      <c r="R180" s="95">
        <f t="shared" si="147"/>
        <v>0</v>
      </c>
      <c r="S180" s="95">
        <f t="shared" si="147"/>
        <v>0</v>
      </c>
      <c r="T180" s="95">
        <f t="shared" si="98"/>
        <v>0</v>
      </c>
      <c r="U180" s="95">
        <f>U181+U182</f>
        <v>0</v>
      </c>
      <c r="V180" s="95">
        <f t="shared" ref="V180:AE180" si="148">V181+V182</f>
        <v>0</v>
      </c>
      <c r="W180" s="95">
        <f t="shared" si="148"/>
        <v>0</v>
      </c>
      <c r="X180" s="95">
        <f t="shared" si="148"/>
        <v>0</v>
      </c>
      <c r="Y180" s="95">
        <f t="shared" si="148"/>
        <v>0</v>
      </c>
      <c r="Z180" s="95">
        <f t="shared" si="148"/>
        <v>0</v>
      </c>
      <c r="AA180" s="95">
        <f t="shared" si="148"/>
        <v>0</v>
      </c>
      <c r="AB180" s="95">
        <f t="shared" si="148"/>
        <v>0</v>
      </c>
      <c r="AC180" s="95">
        <f t="shared" si="148"/>
        <v>0</v>
      </c>
      <c r="AD180" s="95">
        <f t="shared" si="148"/>
        <v>0</v>
      </c>
      <c r="AE180" s="95">
        <f t="shared" si="148"/>
        <v>0</v>
      </c>
      <c r="AF180" s="30">
        <f t="shared" si="121"/>
        <v>0</v>
      </c>
    </row>
    <row r="181" spans="1:32">
      <c r="A181" s="22" t="s">
        <v>313</v>
      </c>
      <c r="B181" s="22" t="s">
        <v>315</v>
      </c>
      <c r="C181" s="44"/>
      <c r="D181" s="11" t="s">
        <v>31</v>
      </c>
      <c r="E181" s="33"/>
      <c r="F181" s="34"/>
      <c r="G181" s="35"/>
      <c r="H181" s="36">
        <f>J181+K181+AF181</f>
        <v>820.70300000000009</v>
      </c>
      <c r="I181" s="37">
        <v>0</v>
      </c>
      <c r="J181" s="36">
        <v>0</v>
      </c>
      <c r="K181" s="36">
        <f t="shared" si="97"/>
        <v>820.70300000000009</v>
      </c>
      <c r="L181" s="36">
        <v>0</v>
      </c>
      <c r="M181" s="36">
        <v>0</v>
      </c>
      <c r="N181" s="36">
        <v>0</v>
      </c>
      <c r="O181" s="36">
        <v>75.953000000000003</v>
      </c>
      <c r="P181" s="97">
        <v>354.82800000000003</v>
      </c>
      <c r="Q181" s="96">
        <v>389.92200000000003</v>
      </c>
      <c r="R181" s="97">
        <v>0</v>
      </c>
      <c r="S181" s="97">
        <v>0</v>
      </c>
      <c r="T181" s="97">
        <f t="shared" si="98"/>
        <v>0</v>
      </c>
      <c r="U181" s="97">
        <v>0</v>
      </c>
      <c r="V181" s="97">
        <v>0</v>
      </c>
      <c r="W181" s="97">
        <v>0</v>
      </c>
      <c r="X181" s="97">
        <v>0</v>
      </c>
      <c r="Y181" s="97">
        <v>0</v>
      </c>
      <c r="Z181" s="97">
        <v>0</v>
      </c>
      <c r="AA181" s="97">
        <v>0</v>
      </c>
      <c r="AB181" s="97">
        <v>0</v>
      </c>
      <c r="AC181" s="97">
        <v>0</v>
      </c>
      <c r="AD181" s="97">
        <v>0</v>
      </c>
      <c r="AE181" s="97">
        <v>0</v>
      </c>
      <c r="AF181" s="120">
        <f t="shared" si="121"/>
        <v>0</v>
      </c>
    </row>
    <row r="182" spans="1:32">
      <c r="A182" s="22" t="s">
        <v>313</v>
      </c>
      <c r="B182" s="22" t="s">
        <v>315</v>
      </c>
      <c r="C182" s="44"/>
      <c r="D182" s="42" t="s">
        <v>41</v>
      </c>
      <c r="E182" s="33"/>
      <c r="F182" s="34"/>
      <c r="G182" s="35"/>
      <c r="H182" s="36">
        <f>J182+K182+AF182</f>
        <v>1902.415</v>
      </c>
      <c r="I182" s="37">
        <v>0</v>
      </c>
      <c r="J182" s="36">
        <v>0</v>
      </c>
      <c r="K182" s="36">
        <f t="shared" si="97"/>
        <v>1902.415</v>
      </c>
      <c r="L182" s="36">
        <v>0</v>
      </c>
      <c r="M182" s="36">
        <v>0</v>
      </c>
      <c r="N182" s="36">
        <v>0</v>
      </c>
      <c r="O182" s="36">
        <f>176.09-0.14</f>
        <v>175.95000000000002</v>
      </c>
      <c r="P182" s="97">
        <v>641.90499999999997</v>
      </c>
      <c r="Q182" s="96">
        <v>1084.56</v>
      </c>
      <c r="R182" s="97">
        <v>0</v>
      </c>
      <c r="S182" s="97">
        <v>0</v>
      </c>
      <c r="T182" s="97">
        <f t="shared" si="98"/>
        <v>0</v>
      </c>
      <c r="U182" s="97">
        <v>0</v>
      </c>
      <c r="V182" s="97">
        <v>0</v>
      </c>
      <c r="W182" s="97">
        <v>0</v>
      </c>
      <c r="X182" s="97">
        <v>0</v>
      </c>
      <c r="Y182" s="97">
        <v>0</v>
      </c>
      <c r="Z182" s="97">
        <v>0</v>
      </c>
      <c r="AA182" s="97">
        <v>0</v>
      </c>
      <c r="AB182" s="97">
        <v>0</v>
      </c>
      <c r="AC182" s="97">
        <v>0</v>
      </c>
      <c r="AD182" s="97">
        <v>0</v>
      </c>
      <c r="AE182" s="97">
        <v>0</v>
      </c>
      <c r="AF182" s="120">
        <f t="shared" si="121"/>
        <v>0</v>
      </c>
    </row>
    <row r="183" spans="1:32">
      <c r="A183" s="22" t="s">
        <v>313</v>
      </c>
      <c r="B183" s="22" t="s">
        <v>315</v>
      </c>
      <c r="C183" s="44"/>
      <c r="D183" s="42" t="s">
        <v>89</v>
      </c>
      <c r="E183" s="33"/>
      <c r="F183" s="34"/>
      <c r="G183" s="35"/>
      <c r="H183" s="36">
        <f>J183+K183+AF183</f>
        <v>335.74200000000002</v>
      </c>
      <c r="I183" s="37"/>
      <c r="J183" s="36"/>
      <c r="K183" s="36">
        <f t="shared" si="97"/>
        <v>335.74200000000002</v>
      </c>
      <c r="L183" s="36"/>
      <c r="M183" s="36"/>
      <c r="N183" s="36"/>
      <c r="O183" s="36">
        <v>31.071999999999999</v>
      </c>
      <c r="P183" s="97">
        <v>195.75</v>
      </c>
      <c r="Q183" s="97">
        <v>108.92</v>
      </c>
      <c r="R183" s="97">
        <v>0</v>
      </c>
      <c r="S183" s="97">
        <v>0</v>
      </c>
      <c r="T183" s="97">
        <f t="shared" si="98"/>
        <v>0</v>
      </c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118"/>
    </row>
    <row r="184" spans="1:32" ht="33.75">
      <c r="A184" s="22" t="s">
        <v>313</v>
      </c>
      <c r="B184" s="22" t="s">
        <v>316</v>
      </c>
      <c r="C184" s="58">
        <v>56</v>
      </c>
      <c r="D184" s="41" t="s">
        <v>133</v>
      </c>
      <c r="E184" s="27" t="s">
        <v>134</v>
      </c>
      <c r="F184" s="54" t="s">
        <v>92</v>
      </c>
      <c r="G184" s="29">
        <f>H185</f>
        <v>660.577</v>
      </c>
      <c r="H184" s="30">
        <f>H185+H186+H187</f>
        <v>860.577</v>
      </c>
      <c r="I184" s="59">
        <v>0</v>
      </c>
      <c r="J184" s="31">
        <v>0</v>
      </c>
      <c r="K184" s="31">
        <f t="shared" ref="K184:K195" si="149">SUM(M184:Q184)</f>
        <v>860.577</v>
      </c>
      <c r="L184" s="30">
        <f>L185+L186+L187</f>
        <v>0</v>
      </c>
      <c r="M184" s="30">
        <f t="shared" ref="M184:S184" si="150">M185+M186+M187</f>
        <v>0</v>
      </c>
      <c r="N184" s="30">
        <f t="shared" si="150"/>
        <v>400</v>
      </c>
      <c r="O184" s="30">
        <f t="shared" si="150"/>
        <v>0</v>
      </c>
      <c r="P184" s="95">
        <f t="shared" si="150"/>
        <v>0</v>
      </c>
      <c r="Q184" s="95">
        <f t="shared" si="150"/>
        <v>460.577</v>
      </c>
      <c r="R184" s="95">
        <f t="shared" si="150"/>
        <v>0</v>
      </c>
      <c r="S184" s="95">
        <f t="shared" si="150"/>
        <v>0</v>
      </c>
      <c r="T184" s="95">
        <f t="shared" ref="T184:T195" si="151">SUM(U184:AE184)</f>
        <v>0</v>
      </c>
      <c r="U184" s="95">
        <f>U185+U186+U187</f>
        <v>0</v>
      </c>
      <c r="V184" s="95">
        <f t="shared" ref="V184:AE184" si="152">V185+V186+V187</f>
        <v>0</v>
      </c>
      <c r="W184" s="95">
        <f t="shared" si="152"/>
        <v>0</v>
      </c>
      <c r="X184" s="95">
        <f t="shared" si="152"/>
        <v>0</v>
      </c>
      <c r="Y184" s="95">
        <f t="shared" si="152"/>
        <v>0</v>
      </c>
      <c r="Z184" s="95">
        <f t="shared" si="152"/>
        <v>0</v>
      </c>
      <c r="AA184" s="95">
        <f t="shared" si="152"/>
        <v>0</v>
      </c>
      <c r="AB184" s="95">
        <f t="shared" si="152"/>
        <v>0</v>
      </c>
      <c r="AC184" s="95">
        <f t="shared" si="152"/>
        <v>0</v>
      </c>
      <c r="AD184" s="95">
        <f t="shared" si="152"/>
        <v>0</v>
      </c>
      <c r="AE184" s="95">
        <f t="shared" si="152"/>
        <v>0</v>
      </c>
      <c r="AF184" s="30">
        <f t="shared" si="121"/>
        <v>0</v>
      </c>
    </row>
    <row r="185" spans="1:32">
      <c r="A185" s="22" t="s">
        <v>313</v>
      </c>
      <c r="B185" s="22" t="s">
        <v>316</v>
      </c>
      <c r="C185" s="44"/>
      <c r="D185" s="11" t="s">
        <v>31</v>
      </c>
      <c r="E185" s="33"/>
      <c r="F185" s="34"/>
      <c r="G185" s="35"/>
      <c r="H185" s="36">
        <f>J185+K185+AF185</f>
        <v>660.577</v>
      </c>
      <c r="I185" s="37">
        <v>0</v>
      </c>
      <c r="J185" s="36">
        <v>0</v>
      </c>
      <c r="K185" s="36">
        <f t="shared" si="149"/>
        <v>660.577</v>
      </c>
      <c r="L185" s="36">
        <v>0</v>
      </c>
      <c r="M185" s="36">
        <v>0</v>
      </c>
      <c r="N185" s="36">
        <v>200</v>
      </c>
      <c r="O185" s="36">
        <v>0</v>
      </c>
      <c r="P185" s="97">
        <f>960.577-960.577</f>
        <v>0</v>
      </c>
      <c r="Q185" s="97">
        <f>2000-1539.423</f>
        <v>460.577</v>
      </c>
      <c r="R185" s="97">
        <v>0</v>
      </c>
      <c r="S185" s="97">
        <v>0</v>
      </c>
      <c r="T185" s="97">
        <f t="shared" si="151"/>
        <v>0</v>
      </c>
      <c r="U185" s="97">
        <v>0</v>
      </c>
      <c r="V185" s="97">
        <v>0</v>
      </c>
      <c r="W185" s="97">
        <v>0</v>
      </c>
      <c r="X185" s="97">
        <v>0</v>
      </c>
      <c r="Y185" s="97">
        <v>0</v>
      </c>
      <c r="Z185" s="97">
        <v>0</v>
      </c>
      <c r="AA185" s="97">
        <v>0</v>
      </c>
      <c r="AB185" s="97">
        <v>0</v>
      </c>
      <c r="AC185" s="97">
        <v>0</v>
      </c>
      <c r="AD185" s="97">
        <v>0</v>
      </c>
      <c r="AE185" s="97">
        <v>0</v>
      </c>
      <c r="AF185" s="120">
        <f t="shared" si="121"/>
        <v>0</v>
      </c>
    </row>
    <row r="186" spans="1:32">
      <c r="A186" s="22" t="s">
        <v>313</v>
      </c>
      <c r="B186" s="22" t="s">
        <v>316</v>
      </c>
      <c r="C186" s="44"/>
      <c r="D186" s="42" t="s">
        <v>41</v>
      </c>
      <c r="E186" s="33"/>
      <c r="F186" s="34"/>
      <c r="G186" s="35"/>
      <c r="H186" s="36">
        <f>J186+K186+AF186</f>
        <v>0</v>
      </c>
      <c r="I186" s="37">
        <v>0</v>
      </c>
      <c r="J186" s="36">
        <v>0</v>
      </c>
      <c r="K186" s="36">
        <f t="shared" si="149"/>
        <v>0</v>
      </c>
      <c r="L186" s="36">
        <v>0</v>
      </c>
      <c r="M186" s="36">
        <v>0</v>
      </c>
      <c r="N186" s="36">
        <v>0</v>
      </c>
      <c r="O186" s="36">
        <v>0</v>
      </c>
      <c r="P186" s="97">
        <v>0</v>
      </c>
      <c r="Q186" s="97">
        <v>0</v>
      </c>
      <c r="R186" s="97">
        <v>0</v>
      </c>
      <c r="S186" s="97">
        <v>0</v>
      </c>
      <c r="T186" s="97">
        <f t="shared" si="151"/>
        <v>0</v>
      </c>
      <c r="U186" s="97">
        <v>0</v>
      </c>
      <c r="V186" s="97">
        <v>0</v>
      </c>
      <c r="W186" s="97">
        <v>0</v>
      </c>
      <c r="X186" s="97">
        <v>0</v>
      </c>
      <c r="Y186" s="97">
        <v>0</v>
      </c>
      <c r="Z186" s="97">
        <v>0</v>
      </c>
      <c r="AA186" s="97">
        <v>0</v>
      </c>
      <c r="AB186" s="97">
        <v>0</v>
      </c>
      <c r="AC186" s="97">
        <v>0</v>
      </c>
      <c r="AD186" s="97">
        <v>0</v>
      </c>
      <c r="AE186" s="97">
        <v>0</v>
      </c>
      <c r="AF186" s="120">
        <f t="shared" si="121"/>
        <v>0</v>
      </c>
    </row>
    <row r="187" spans="1:32">
      <c r="A187" s="22" t="s">
        <v>313</v>
      </c>
      <c r="B187" s="22" t="s">
        <v>316</v>
      </c>
      <c r="C187" s="44"/>
      <c r="D187" s="11" t="s">
        <v>136</v>
      </c>
      <c r="E187" s="33"/>
      <c r="F187" s="34"/>
      <c r="G187" s="35"/>
      <c r="H187" s="36">
        <f>J187+K187+AF187</f>
        <v>200</v>
      </c>
      <c r="I187" s="37">
        <v>0</v>
      </c>
      <c r="J187" s="36">
        <v>0</v>
      </c>
      <c r="K187" s="36">
        <f t="shared" si="149"/>
        <v>200</v>
      </c>
      <c r="L187" s="36">
        <v>0</v>
      </c>
      <c r="M187" s="36">
        <v>0</v>
      </c>
      <c r="N187" s="36">
        <v>200</v>
      </c>
      <c r="O187" s="36">
        <v>0</v>
      </c>
      <c r="P187" s="96">
        <v>0</v>
      </c>
      <c r="Q187" s="97">
        <v>0</v>
      </c>
      <c r="R187" s="97">
        <v>0</v>
      </c>
      <c r="S187" s="97">
        <v>0</v>
      </c>
      <c r="T187" s="97">
        <f t="shared" si="151"/>
        <v>0</v>
      </c>
      <c r="U187" s="97">
        <v>0</v>
      </c>
      <c r="V187" s="97">
        <v>0</v>
      </c>
      <c r="W187" s="97">
        <v>0</v>
      </c>
      <c r="X187" s="97">
        <v>0</v>
      </c>
      <c r="Y187" s="97">
        <v>0</v>
      </c>
      <c r="Z187" s="97">
        <v>0</v>
      </c>
      <c r="AA187" s="97">
        <v>0</v>
      </c>
      <c r="AB187" s="97">
        <v>0</v>
      </c>
      <c r="AC187" s="97">
        <v>0</v>
      </c>
      <c r="AD187" s="97">
        <v>0</v>
      </c>
      <c r="AE187" s="97">
        <v>0</v>
      </c>
      <c r="AF187" s="120">
        <f t="shared" si="121"/>
        <v>0</v>
      </c>
    </row>
    <row r="188" spans="1:32" ht="29.25">
      <c r="A188" s="22" t="s">
        <v>311</v>
      </c>
      <c r="C188" s="21">
        <v>57</v>
      </c>
      <c r="D188" s="26" t="s">
        <v>137</v>
      </c>
      <c r="E188" s="27" t="s">
        <v>115</v>
      </c>
      <c r="F188" s="28" t="s">
        <v>394</v>
      </c>
      <c r="G188" s="29">
        <f>H189</f>
        <v>48558.195</v>
      </c>
      <c r="H188" s="30">
        <f>H189</f>
        <v>48558.195</v>
      </c>
      <c r="I188" s="31">
        <v>27734.113000000001</v>
      </c>
      <c r="J188" s="31">
        <v>30055.238000000001</v>
      </c>
      <c r="K188" s="31">
        <f t="shared" si="149"/>
        <v>18502.956999999999</v>
      </c>
      <c r="L188" s="30">
        <f>L189</f>
        <v>2321.125</v>
      </c>
      <c r="M188" s="30">
        <f t="shared" ref="M188:S188" si="153">M189</f>
        <v>5585.5339999999997</v>
      </c>
      <c r="N188" s="30">
        <f t="shared" si="153"/>
        <v>6105.2510000000002</v>
      </c>
      <c r="O188" s="30">
        <f t="shared" si="153"/>
        <v>5345.268</v>
      </c>
      <c r="P188" s="95">
        <f t="shared" si="153"/>
        <v>1466.904</v>
      </c>
      <c r="Q188" s="95">
        <f t="shared" si="153"/>
        <v>0</v>
      </c>
      <c r="R188" s="95">
        <f t="shared" si="153"/>
        <v>0</v>
      </c>
      <c r="S188" s="95">
        <f t="shared" si="153"/>
        <v>0</v>
      </c>
      <c r="T188" s="95">
        <f t="shared" si="151"/>
        <v>0</v>
      </c>
      <c r="U188" s="95">
        <f>U189</f>
        <v>0</v>
      </c>
      <c r="V188" s="95">
        <f t="shared" ref="V188:AE188" si="154">V189</f>
        <v>0</v>
      </c>
      <c r="W188" s="95">
        <f t="shared" si="154"/>
        <v>0</v>
      </c>
      <c r="X188" s="95">
        <f t="shared" si="154"/>
        <v>0</v>
      </c>
      <c r="Y188" s="95">
        <f t="shared" si="154"/>
        <v>0</v>
      </c>
      <c r="Z188" s="95">
        <f t="shared" si="154"/>
        <v>0</v>
      </c>
      <c r="AA188" s="95">
        <f t="shared" si="154"/>
        <v>0</v>
      </c>
      <c r="AB188" s="95">
        <f t="shared" si="154"/>
        <v>0</v>
      </c>
      <c r="AC188" s="95">
        <f t="shared" si="154"/>
        <v>0</v>
      </c>
      <c r="AD188" s="95">
        <f t="shared" si="154"/>
        <v>0</v>
      </c>
      <c r="AE188" s="95">
        <f t="shared" si="154"/>
        <v>0</v>
      </c>
      <c r="AF188" s="30">
        <f t="shared" si="121"/>
        <v>0</v>
      </c>
    </row>
    <row r="189" spans="1:32">
      <c r="A189" s="22" t="s">
        <v>311</v>
      </c>
      <c r="C189" s="44"/>
      <c r="D189" s="11" t="s">
        <v>31</v>
      </c>
      <c r="E189" s="33"/>
      <c r="F189" s="34"/>
      <c r="G189" s="35"/>
      <c r="H189" s="36">
        <f>J189+K189+AF189</f>
        <v>48558.195</v>
      </c>
      <c r="I189" s="37">
        <v>27734.113000000001</v>
      </c>
      <c r="J189" s="36">
        <v>30055.238000000001</v>
      </c>
      <c r="K189" s="36">
        <f t="shared" si="149"/>
        <v>18502.956999999999</v>
      </c>
      <c r="L189" s="36">
        <v>2321.125</v>
      </c>
      <c r="M189" s="36">
        <v>5585.5339999999997</v>
      </c>
      <c r="N189" s="36">
        <v>6105.2510000000002</v>
      </c>
      <c r="O189" s="36">
        <v>5345.268</v>
      </c>
      <c r="P189" s="97">
        <v>1466.904</v>
      </c>
      <c r="Q189" s="97">
        <v>0</v>
      </c>
      <c r="R189" s="97">
        <v>0</v>
      </c>
      <c r="S189" s="97">
        <v>0</v>
      </c>
      <c r="T189" s="97">
        <f t="shared" si="151"/>
        <v>0</v>
      </c>
      <c r="U189" s="97">
        <v>0</v>
      </c>
      <c r="V189" s="97">
        <v>0</v>
      </c>
      <c r="W189" s="97">
        <v>0</v>
      </c>
      <c r="X189" s="97">
        <v>0</v>
      </c>
      <c r="Y189" s="97">
        <v>0</v>
      </c>
      <c r="Z189" s="97">
        <v>0</v>
      </c>
      <c r="AA189" s="97">
        <v>0</v>
      </c>
      <c r="AB189" s="97">
        <v>0</v>
      </c>
      <c r="AC189" s="97">
        <v>0</v>
      </c>
      <c r="AD189" s="97">
        <v>0</v>
      </c>
      <c r="AE189" s="97">
        <v>0</v>
      </c>
      <c r="AF189" s="120">
        <f t="shared" si="121"/>
        <v>0</v>
      </c>
    </row>
    <row r="190" spans="1:32" ht="22.5">
      <c r="A190" s="22" t="s">
        <v>313</v>
      </c>
      <c r="B190" s="22" t="s">
        <v>314</v>
      </c>
      <c r="C190" s="21">
        <v>58</v>
      </c>
      <c r="D190" s="41" t="s">
        <v>338</v>
      </c>
      <c r="E190" s="27" t="s">
        <v>138</v>
      </c>
      <c r="F190" s="28" t="s">
        <v>139</v>
      </c>
      <c r="G190" s="29">
        <f>H191</f>
        <v>387</v>
      </c>
      <c r="H190" s="30">
        <f>H191</f>
        <v>387</v>
      </c>
      <c r="I190" s="31">
        <f>I191</f>
        <v>0</v>
      </c>
      <c r="J190" s="31">
        <f>J191</f>
        <v>0</v>
      </c>
      <c r="K190" s="31">
        <f t="shared" si="149"/>
        <v>387</v>
      </c>
      <c r="L190" s="30">
        <f>L191</f>
        <v>0</v>
      </c>
      <c r="M190" s="30">
        <f t="shared" ref="M190:S190" si="155">M191</f>
        <v>0</v>
      </c>
      <c r="N190" s="30">
        <f t="shared" si="155"/>
        <v>0</v>
      </c>
      <c r="O190" s="30">
        <f t="shared" si="155"/>
        <v>387</v>
      </c>
      <c r="P190" s="95">
        <f t="shared" si="155"/>
        <v>0</v>
      </c>
      <c r="Q190" s="95">
        <f t="shared" si="155"/>
        <v>0</v>
      </c>
      <c r="R190" s="95">
        <f t="shared" si="155"/>
        <v>0</v>
      </c>
      <c r="S190" s="95">
        <f t="shared" si="155"/>
        <v>0</v>
      </c>
      <c r="T190" s="95">
        <f t="shared" si="151"/>
        <v>0</v>
      </c>
      <c r="U190" s="95">
        <f>U191</f>
        <v>0</v>
      </c>
      <c r="V190" s="95">
        <f t="shared" ref="V190:AE190" si="156">V191</f>
        <v>0</v>
      </c>
      <c r="W190" s="95">
        <f t="shared" si="156"/>
        <v>0</v>
      </c>
      <c r="X190" s="95">
        <f t="shared" si="156"/>
        <v>0</v>
      </c>
      <c r="Y190" s="95">
        <f t="shared" si="156"/>
        <v>0</v>
      </c>
      <c r="Z190" s="95">
        <f t="shared" si="156"/>
        <v>0</v>
      </c>
      <c r="AA190" s="95">
        <f t="shared" si="156"/>
        <v>0</v>
      </c>
      <c r="AB190" s="95">
        <f t="shared" si="156"/>
        <v>0</v>
      </c>
      <c r="AC190" s="95">
        <f t="shared" si="156"/>
        <v>0</v>
      </c>
      <c r="AD190" s="95">
        <f t="shared" si="156"/>
        <v>0</v>
      </c>
      <c r="AE190" s="95">
        <f t="shared" si="156"/>
        <v>0</v>
      </c>
      <c r="AF190" s="30">
        <f t="shared" si="121"/>
        <v>0</v>
      </c>
    </row>
    <row r="191" spans="1:32">
      <c r="A191" s="22" t="s">
        <v>313</v>
      </c>
      <c r="B191" s="22" t="s">
        <v>314</v>
      </c>
      <c r="C191" s="44"/>
      <c r="D191" s="11" t="s">
        <v>31</v>
      </c>
      <c r="E191" s="33"/>
      <c r="F191" s="34"/>
      <c r="G191" s="35"/>
      <c r="H191" s="36">
        <f>J191+K191+AF191</f>
        <v>387</v>
      </c>
      <c r="I191" s="37">
        <v>0</v>
      </c>
      <c r="J191" s="36">
        <v>0</v>
      </c>
      <c r="K191" s="36">
        <f t="shared" si="149"/>
        <v>387</v>
      </c>
      <c r="L191" s="36">
        <v>0</v>
      </c>
      <c r="M191" s="36">
        <v>0</v>
      </c>
      <c r="N191" s="36">
        <v>0</v>
      </c>
      <c r="O191" s="36">
        <v>387</v>
      </c>
      <c r="P191" s="97">
        <v>0</v>
      </c>
      <c r="Q191" s="97">
        <v>0</v>
      </c>
      <c r="R191" s="97">
        <v>0</v>
      </c>
      <c r="S191" s="97">
        <v>0</v>
      </c>
      <c r="T191" s="97">
        <f t="shared" si="151"/>
        <v>0</v>
      </c>
      <c r="U191" s="97">
        <v>0</v>
      </c>
      <c r="V191" s="97">
        <v>0</v>
      </c>
      <c r="W191" s="97">
        <v>0</v>
      </c>
      <c r="X191" s="97">
        <v>0</v>
      </c>
      <c r="Y191" s="97">
        <v>0</v>
      </c>
      <c r="Z191" s="97">
        <v>0</v>
      </c>
      <c r="AA191" s="97">
        <v>0</v>
      </c>
      <c r="AB191" s="97">
        <v>0</v>
      </c>
      <c r="AC191" s="97">
        <v>0</v>
      </c>
      <c r="AD191" s="97">
        <v>0</v>
      </c>
      <c r="AE191" s="97">
        <v>0</v>
      </c>
      <c r="AF191" s="120">
        <f t="shared" si="121"/>
        <v>0</v>
      </c>
    </row>
    <row r="192" spans="1:32" ht="22.5">
      <c r="A192" s="22" t="s">
        <v>311</v>
      </c>
      <c r="C192" s="21">
        <v>59</v>
      </c>
      <c r="D192" s="41" t="s">
        <v>111</v>
      </c>
      <c r="E192" s="27" t="s">
        <v>140</v>
      </c>
      <c r="F192" s="60" t="s">
        <v>335</v>
      </c>
      <c r="G192" s="29">
        <f>H193</f>
        <v>21849.569</v>
      </c>
      <c r="H192" s="30">
        <f>H193</f>
        <v>21849.569</v>
      </c>
      <c r="I192" s="31">
        <f>I193</f>
        <v>0</v>
      </c>
      <c r="J192" s="31">
        <f>J193</f>
        <v>0</v>
      </c>
      <c r="K192" s="31">
        <f t="shared" si="149"/>
        <v>13637.968999999999</v>
      </c>
      <c r="L192" s="30">
        <f>L193</f>
        <v>0</v>
      </c>
      <c r="M192" s="30">
        <f t="shared" ref="M192:S192" si="157">M193</f>
        <v>0</v>
      </c>
      <c r="N192" s="30">
        <f t="shared" si="157"/>
        <v>0</v>
      </c>
      <c r="O192" s="30">
        <f t="shared" si="157"/>
        <v>739</v>
      </c>
      <c r="P192" s="95">
        <f t="shared" si="157"/>
        <v>3812.6689999999999</v>
      </c>
      <c r="Q192" s="95">
        <f t="shared" si="157"/>
        <v>9086.2999999999993</v>
      </c>
      <c r="R192" s="95">
        <f t="shared" si="157"/>
        <v>8211.6</v>
      </c>
      <c r="S192" s="95">
        <f t="shared" si="157"/>
        <v>0</v>
      </c>
      <c r="T192" s="95">
        <f t="shared" si="151"/>
        <v>0</v>
      </c>
      <c r="U192" s="95">
        <f>U193</f>
        <v>0</v>
      </c>
      <c r="V192" s="95">
        <f t="shared" ref="V192:AE192" si="158">V193</f>
        <v>0</v>
      </c>
      <c r="W192" s="95">
        <f t="shared" si="158"/>
        <v>0</v>
      </c>
      <c r="X192" s="95">
        <f t="shared" si="158"/>
        <v>0</v>
      </c>
      <c r="Y192" s="95">
        <f t="shared" si="158"/>
        <v>0</v>
      </c>
      <c r="Z192" s="95">
        <f t="shared" si="158"/>
        <v>0</v>
      </c>
      <c r="AA192" s="95">
        <f t="shared" si="158"/>
        <v>0</v>
      </c>
      <c r="AB192" s="95">
        <f t="shared" si="158"/>
        <v>0</v>
      </c>
      <c r="AC192" s="95">
        <f t="shared" si="158"/>
        <v>0</v>
      </c>
      <c r="AD192" s="95">
        <f t="shared" si="158"/>
        <v>0</v>
      </c>
      <c r="AE192" s="95">
        <f t="shared" si="158"/>
        <v>0</v>
      </c>
      <c r="AF192" s="30">
        <f t="shared" si="121"/>
        <v>8211.6</v>
      </c>
    </row>
    <row r="193" spans="1:32">
      <c r="A193" s="22" t="s">
        <v>311</v>
      </c>
      <c r="C193" s="44"/>
      <c r="D193" s="11" t="s">
        <v>31</v>
      </c>
      <c r="E193" s="33"/>
      <c r="F193" s="34"/>
      <c r="G193" s="35"/>
      <c r="H193" s="36">
        <f>J193+K193+AF193</f>
        <v>21849.569</v>
      </c>
      <c r="I193" s="37">
        <v>0</v>
      </c>
      <c r="J193" s="36">
        <v>0</v>
      </c>
      <c r="K193" s="36">
        <f t="shared" si="149"/>
        <v>13637.968999999999</v>
      </c>
      <c r="L193" s="36">
        <v>0</v>
      </c>
      <c r="M193" s="36">
        <v>0</v>
      </c>
      <c r="N193" s="36">
        <v>0</v>
      </c>
      <c r="O193" s="36">
        <v>739</v>
      </c>
      <c r="P193" s="96">
        <v>3812.6689999999999</v>
      </c>
      <c r="Q193" s="96">
        <v>9086.2999999999993</v>
      </c>
      <c r="R193" s="96">
        <v>8211.6</v>
      </c>
      <c r="S193" s="97"/>
      <c r="T193" s="97">
        <f t="shared" si="151"/>
        <v>0</v>
      </c>
      <c r="U193" s="97">
        <v>0</v>
      </c>
      <c r="V193" s="97">
        <v>0</v>
      </c>
      <c r="W193" s="97">
        <v>0</v>
      </c>
      <c r="X193" s="97">
        <v>0</v>
      </c>
      <c r="Y193" s="97">
        <v>0</v>
      </c>
      <c r="Z193" s="97">
        <v>0</v>
      </c>
      <c r="AA193" s="97">
        <v>0</v>
      </c>
      <c r="AB193" s="97">
        <v>0</v>
      </c>
      <c r="AC193" s="97">
        <v>0</v>
      </c>
      <c r="AD193" s="97">
        <v>0</v>
      </c>
      <c r="AE193" s="97">
        <v>0</v>
      </c>
      <c r="AF193" s="120">
        <f t="shared" si="121"/>
        <v>8211.6</v>
      </c>
    </row>
    <row r="194" spans="1:32" ht="22.5">
      <c r="A194" s="22" t="s">
        <v>313</v>
      </c>
      <c r="B194" s="22" t="s">
        <v>314</v>
      </c>
      <c r="C194" s="21">
        <v>60</v>
      </c>
      <c r="D194" s="41" t="s">
        <v>141</v>
      </c>
      <c r="E194" s="27" t="s">
        <v>142</v>
      </c>
      <c r="F194" s="28" t="s">
        <v>86</v>
      </c>
      <c r="G194" s="29">
        <f>H195</f>
        <v>6943.1949999999997</v>
      </c>
      <c r="H194" s="30">
        <f>H195</f>
        <v>6943.1949999999997</v>
      </c>
      <c r="I194" s="31">
        <f>I195</f>
        <v>0</v>
      </c>
      <c r="J194" s="31">
        <f>J195</f>
        <v>714.9</v>
      </c>
      <c r="K194" s="31">
        <f t="shared" si="149"/>
        <v>5978.2950000000001</v>
      </c>
      <c r="L194" s="30">
        <f>L195</f>
        <v>714.9</v>
      </c>
      <c r="M194" s="30">
        <f t="shared" ref="M194:S194" si="159">M195</f>
        <v>934.5</v>
      </c>
      <c r="N194" s="30">
        <f t="shared" si="159"/>
        <v>2160.5880000000002</v>
      </c>
      <c r="O194" s="30">
        <f t="shared" si="159"/>
        <v>2073.2069999999999</v>
      </c>
      <c r="P194" s="95">
        <f t="shared" si="159"/>
        <v>500</v>
      </c>
      <c r="Q194" s="95">
        <f t="shared" si="159"/>
        <v>310</v>
      </c>
      <c r="R194" s="95">
        <f t="shared" si="159"/>
        <v>250</v>
      </c>
      <c r="S194" s="95">
        <f t="shared" si="159"/>
        <v>0</v>
      </c>
      <c r="T194" s="95">
        <f t="shared" si="151"/>
        <v>0</v>
      </c>
      <c r="U194" s="95">
        <f>U195</f>
        <v>0</v>
      </c>
      <c r="V194" s="95">
        <f t="shared" ref="V194:AE194" si="160">V195</f>
        <v>0</v>
      </c>
      <c r="W194" s="95">
        <f t="shared" si="160"/>
        <v>0</v>
      </c>
      <c r="X194" s="95">
        <f t="shared" si="160"/>
        <v>0</v>
      </c>
      <c r="Y194" s="95">
        <f t="shared" si="160"/>
        <v>0</v>
      </c>
      <c r="Z194" s="95">
        <f t="shared" si="160"/>
        <v>0</v>
      </c>
      <c r="AA194" s="95">
        <f t="shared" si="160"/>
        <v>0</v>
      </c>
      <c r="AB194" s="95">
        <f t="shared" si="160"/>
        <v>0</v>
      </c>
      <c r="AC194" s="95">
        <f t="shared" si="160"/>
        <v>0</v>
      </c>
      <c r="AD194" s="95">
        <f t="shared" si="160"/>
        <v>0</v>
      </c>
      <c r="AE194" s="95">
        <f t="shared" si="160"/>
        <v>0</v>
      </c>
      <c r="AF194" s="30">
        <f t="shared" si="121"/>
        <v>250</v>
      </c>
    </row>
    <row r="195" spans="1:32">
      <c r="A195" s="22" t="s">
        <v>313</v>
      </c>
      <c r="B195" s="22" t="s">
        <v>314</v>
      </c>
      <c r="C195" s="44"/>
      <c r="D195" s="11" t="s">
        <v>31</v>
      </c>
      <c r="E195" s="33"/>
      <c r="F195" s="34"/>
      <c r="G195" s="35"/>
      <c r="H195" s="36">
        <f>J195+K195+AF195</f>
        <v>6943.1949999999997</v>
      </c>
      <c r="I195" s="37">
        <v>0</v>
      </c>
      <c r="J195" s="36">
        <v>714.9</v>
      </c>
      <c r="K195" s="36">
        <f t="shared" si="149"/>
        <v>5978.2950000000001</v>
      </c>
      <c r="L195" s="36">
        <v>714.9</v>
      </c>
      <c r="M195" s="36">
        <v>934.5</v>
      </c>
      <c r="N195" s="36">
        <v>2160.5880000000002</v>
      </c>
      <c r="O195" s="38">
        <v>2073.2069999999999</v>
      </c>
      <c r="P195" s="97">
        <v>500</v>
      </c>
      <c r="Q195" s="97">
        <v>310</v>
      </c>
      <c r="R195" s="97">
        <v>250</v>
      </c>
      <c r="S195" s="97"/>
      <c r="T195" s="97">
        <f t="shared" si="151"/>
        <v>0</v>
      </c>
      <c r="U195" s="97">
        <v>0</v>
      </c>
      <c r="V195" s="97">
        <v>0</v>
      </c>
      <c r="W195" s="97">
        <v>0</v>
      </c>
      <c r="X195" s="97">
        <v>0</v>
      </c>
      <c r="Y195" s="97">
        <v>0</v>
      </c>
      <c r="Z195" s="97">
        <v>0</v>
      </c>
      <c r="AA195" s="97">
        <v>0</v>
      </c>
      <c r="AB195" s="97">
        <v>0</v>
      </c>
      <c r="AC195" s="97">
        <v>0</v>
      </c>
      <c r="AD195" s="97">
        <v>0</v>
      </c>
      <c r="AE195" s="97">
        <v>0</v>
      </c>
      <c r="AF195" s="120">
        <f t="shared" si="121"/>
        <v>250</v>
      </c>
    </row>
    <row r="196" spans="1:32">
      <c r="C196" s="61" t="s">
        <v>143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19">
        <f t="shared" si="121"/>
        <v>0</v>
      </c>
    </row>
    <row r="197" spans="1:32" ht="22.5">
      <c r="A197" s="22" t="s">
        <v>311</v>
      </c>
      <c r="C197" s="21">
        <v>61</v>
      </c>
      <c r="D197" s="41" t="s">
        <v>144</v>
      </c>
      <c r="E197" s="27" t="s">
        <v>145</v>
      </c>
      <c r="F197" s="28" t="s">
        <v>395</v>
      </c>
      <c r="G197" s="29">
        <f>H198</f>
        <v>18611.847999999998</v>
      </c>
      <c r="H197" s="30">
        <f>H198</f>
        <v>18611.847999999998</v>
      </c>
      <c r="I197" s="31">
        <f>I198</f>
        <v>15502.018</v>
      </c>
      <c r="J197" s="31">
        <f>J198</f>
        <v>16502.018</v>
      </c>
      <c r="K197" s="31">
        <f t="shared" ref="K197:K210" si="161">SUM(M197:Q197)</f>
        <v>2109.83</v>
      </c>
      <c r="L197" s="30">
        <f>L198</f>
        <v>1000</v>
      </c>
      <c r="M197" s="30">
        <f t="shared" ref="M197:S197" si="162">M198</f>
        <v>749.83</v>
      </c>
      <c r="N197" s="30">
        <f t="shared" si="162"/>
        <v>650</v>
      </c>
      <c r="O197" s="30">
        <f t="shared" si="162"/>
        <v>400</v>
      </c>
      <c r="P197" s="95">
        <f t="shared" si="162"/>
        <v>310</v>
      </c>
      <c r="Q197" s="95">
        <f t="shared" si="162"/>
        <v>0</v>
      </c>
      <c r="R197" s="95">
        <f t="shared" si="162"/>
        <v>0</v>
      </c>
      <c r="S197" s="95">
        <f t="shared" si="162"/>
        <v>0</v>
      </c>
      <c r="T197" s="95">
        <f t="shared" ref="T197:T210" si="163">SUM(U197:AE197)</f>
        <v>0</v>
      </c>
      <c r="U197" s="95">
        <f>U198</f>
        <v>0</v>
      </c>
      <c r="V197" s="95">
        <f t="shared" ref="V197:AE197" si="164">V198</f>
        <v>0</v>
      </c>
      <c r="W197" s="95">
        <f t="shared" si="164"/>
        <v>0</v>
      </c>
      <c r="X197" s="95">
        <f t="shared" si="164"/>
        <v>0</v>
      </c>
      <c r="Y197" s="95">
        <f t="shared" si="164"/>
        <v>0</v>
      </c>
      <c r="Z197" s="95">
        <f t="shared" si="164"/>
        <v>0</v>
      </c>
      <c r="AA197" s="95">
        <f t="shared" si="164"/>
        <v>0</v>
      </c>
      <c r="AB197" s="95">
        <f t="shared" si="164"/>
        <v>0</v>
      </c>
      <c r="AC197" s="95">
        <f t="shared" si="164"/>
        <v>0</v>
      </c>
      <c r="AD197" s="95">
        <f t="shared" si="164"/>
        <v>0</v>
      </c>
      <c r="AE197" s="95">
        <f t="shared" si="164"/>
        <v>0</v>
      </c>
      <c r="AF197" s="30">
        <f t="shared" si="121"/>
        <v>0</v>
      </c>
    </row>
    <row r="198" spans="1:32">
      <c r="A198" s="22" t="s">
        <v>311</v>
      </c>
      <c r="C198" s="44"/>
      <c r="D198" s="11" t="s">
        <v>31</v>
      </c>
      <c r="E198" s="33"/>
      <c r="F198" s="34"/>
      <c r="G198" s="35"/>
      <c r="H198" s="36">
        <f>J198+K198+AF198</f>
        <v>18611.847999999998</v>
      </c>
      <c r="I198" s="37">
        <v>15502.018</v>
      </c>
      <c r="J198" s="36">
        <v>16502.018</v>
      </c>
      <c r="K198" s="36">
        <f t="shared" si="161"/>
        <v>2109.83</v>
      </c>
      <c r="L198" s="36">
        <v>1000</v>
      </c>
      <c r="M198" s="36">
        <v>749.83</v>
      </c>
      <c r="N198" s="36">
        <v>650</v>
      </c>
      <c r="O198" s="38">
        <f>1481-1081</f>
        <v>400</v>
      </c>
      <c r="P198" s="97">
        <v>310</v>
      </c>
      <c r="Q198" s="97">
        <v>0</v>
      </c>
      <c r="R198" s="97">
        <v>0</v>
      </c>
      <c r="S198" s="97">
        <v>0</v>
      </c>
      <c r="T198" s="97">
        <f t="shared" si="163"/>
        <v>0</v>
      </c>
      <c r="U198" s="97">
        <v>0</v>
      </c>
      <c r="V198" s="97">
        <v>0</v>
      </c>
      <c r="W198" s="97">
        <v>0</v>
      </c>
      <c r="X198" s="97">
        <v>0</v>
      </c>
      <c r="Y198" s="97">
        <v>0</v>
      </c>
      <c r="Z198" s="97">
        <v>0</v>
      </c>
      <c r="AA198" s="97">
        <v>0</v>
      </c>
      <c r="AB198" s="97">
        <v>0</v>
      </c>
      <c r="AC198" s="97">
        <v>0</v>
      </c>
      <c r="AD198" s="97">
        <v>0</v>
      </c>
      <c r="AE198" s="97">
        <v>0</v>
      </c>
      <c r="AF198" s="120">
        <f t="shared" si="121"/>
        <v>0</v>
      </c>
    </row>
    <row r="199" spans="1:32" ht="29.25">
      <c r="A199" s="22" t="s">
        <v>311</v>
      </c>
      <c r="C199" s="21">
        <v>62</v>
      </c>
      <c r="D199" s="41" t="s">
        <v>147</v>
      </c>
      <c r="E199" s="27" t="s">
        <v>148</v>
      </c>
      <c r="F199" s="28" t="s">
        <v>396</v>
      </c>
      <c r="G199" s="29">
        <f>H200</f>
        <v>68509.812000000005</v>
      </c>
      <c r="H199" s="30">
        <f>H200</f>
        <v>68509.812000000005</v>
      </c>
      <c r="I199" s="31">
        <f>I200</f>
        <v>15329.906000000001</v>
      </c>
      <c r="J199" s="31">
        <f>J200</f>
        <v>18697.406000000003</v>
      </c>
      <c r="K199" s="31">
        <f t="shared" si="161"/>
        <v>36108.406000000003</v>
      </c>
      <c r="L199" s="30">
        <f>L200</f>
        <v>3367.5</v>
      </c>
      <c r="M199" s="30">
        <f t="shared" ref="M199:S199" si="165">M200</f>
        <v>3919.9679999999998</v>
      </c>
      <c r="N199" s="30">
        <f t="shared" si="165"/>
        <v>3067.3719999999998</v>
      </c>
      <c r="O199" s="30">
        <f t="shared" si="165"/>
        <v>17793.811000000002</v>
      </c>
      <c r="P199" s="95">
        <f t="shared" si="165"/>
        <v>6148.4930000000004</v>
      </c>
      <c r="Q199" s="95">
        <f t="shared" si="165"/>
        <v>5178.7619999999997</v>
      </c>
      <c r="R199" s="95">
        <f t="shared" si="165"/>
        <v>10800</v>
      </c>
      <c r="S199" s="95">
        <f t="shared" si="165"/>
        <v>804</v>
      </c>
      <c r="T199" s="95">
        <f t="shared" si="163"/>
        <v>2100</v>
      </c>
      <c r="U199" s="95">
        <f>U200</f>
        <v>800</v>
      </c>
      <c r="V199" s="95">
        <f t="shared" ref="V199:AE199" si="166">V200</f>
        <v>800</v>
      </c>
      <c r="W199" s="95">
        <f t="shared" si="166"/>
        <v>500</v>
      </c>
      <c r="X199" s="95">
        <f t="shared" si="166"/>
        <v>0</v>
      </c>
      <c r="Y199" s="95">
        <f t="shared" si="166"/>
        <v>0</v>
      </c>
      <c r="Z199" s="95">
        <f t="shared" si="166"/>
        <v>0</v>
      </c>
      <c r="AA199" s="95">
        <f t="shared" si="166"/>
        <v>0</v>
      </c>
      <c r="AB199" s="95">
        <f t="shared" si="166"/>
        <v>0</v>
      </c>
      <c r="AC199" s="95">
        <f t="shared" si="166"/>
        <v>0</v>
      </c>
      <c r="AD199" s="95">
        <f t="shared" si="166"/>
        <v>0</v>
      </c>
      <c r="AE199" s="95">
        <f t="shared" si="166"/>
        <v>0</v>
      </c>
      <c r="AF199" s="30">
        <f t="shared" si="121"/>
        <v>13704</v>
      </c>
    </row>
    <row r="200" spans="1:32">
      <c r="A200" s="22" t="s">
        <v>311</v>
      </c>
      <c r="C200" s="44"/>
      <c r="D200" s="11" t="s">
        <v>31</v>
      </c>
      <c r="E200" s="33"/>
      <c r="F200" s="34"/>
      <c r="G200" s="35"/>
      <c r="H200" s="36">
        <f>J200+K200+AF200</f>
        <v>68509.812000000005</v>
      </c>
      <c r="I200" s="37">
        <v>15329.906000000001</v>
      </c>
      <c r="J200" s="36">
        <v>18697.406000000003</v>
      </c>
      <c r="K200" s="36">
        <f t="shared" si="161"/>
        <v>36108.406000000003</v>
      </c>
      <c r="L200" s="36">
        <v>3367.5</v>
      </c>
      <c r="M200" s="36">
        <v>3919.9679999999998</v>
      </c>
      <c r="N200" s="36">
        <v>3067.3719999999998</v>
      </c>
      <c r="O200" s="38">
        <v>17793.811000000002</v>
      </c>
      <c r="P200" s="97">
        <f>2670.273+3478.22</f>
        <v>6148.4930000000004</v>
      </c>
      <c r="Q200" s="97">
        <v>5178.7619999999997</v>
      </c>
      <c r="R200" s="97">
        <v>10800</v>
      </c>
      <c r="S200" s="97">
        <v>804</v>
      </c>
      <c r="T200" s="97">
        <f t="shared" si="163"/>
        <v>2100</v>
      </c>
      <c r="U200" s="97">
        <v>800</v>
      </c>
      <c r="V200" s="97">
        <v>800</v>
      </c>
      <c r="W200" s="97">
        <v>500</v>
      </c>
      <c r="X200" s="97">
        <v>0</v>
      </c>
      <c r="Y200" s="97">
        <v>0</v>
      </c>
      <c r="Z200" s="97">
        <v>0</v>
      </c>
      <c r="AA200" s="97">
        <v>0</v>
      </c>
      <c r="AB200" s="97">
        <v>0</v>
      </c>
      <c r="AC200" s="97">
        <v>0</v>
      </c>
      <c r="AD200" s="97">
        <v>0</v>
      </c>
      <c r="AE200" s="97">
        <v>0</v>
      </c>
      <c r="AF200" s="120">
        <f t="shared" si="121"/>
        <v>13704</v>
      </c>
    </row>
    <row r="201" spans="1:32" ht="22.5">
      <c r="A201" s="22" t="s">
        <v>311</v>
      </c>
      <c r="C201" s="21">
        <v>63</v>
      </c>
      <c r="D201" s="41" t="s">
        <v>149</v>
      </c>
      <c r="E201" s="27" t="s">
        <v>150</v>
      </c>
      <c r="F201" s="28" t="s">
        <v>397</v>
      </c>
      <c r="G201" s="29">
        <f>H202</f>
        <v>31557.964999999997</v>
      </c>
      <c r="H201" s="30">
        <f>H202+H203</f>
        <v>43697.226999999999</v>
      </c>
      <c r="I201" s="30">
        <f>I202+I203</f>
        <v>12669.475</v>
      </c>
      <c r="J201" s="30">
        <f>J202+J203</f>
        <v>12887.134</v>
      </c>
      <c r="K201" s="31">
        <f t="shared" si="161"/>
        <v>23521.776999999998</v>
      </c>
      <c r="L201" s="30">
        <f t="shared" ref="L201:S201" si="167">L202+L203</f>
        <v>217.65899999999999</v>
      </c>
      <c r="M201" s="30">
        <f t="shared" si="167"/>
        <v>2172</v>
      </c>
      <c r="N201" s="30">
        <f t="shared" si="167"/>
        <v>515.61599999999999</v>
      </c>
      <c r="O201" s="30">
        <f t="shared" si="167"/>
        <v>4027.364</v>
      </c>
      <c r="P201" s="95">
        <f>P202+P203</f>
        <v>5430.5349999999999</v>
      </c>
      <c r="Q201" s="95">
        <f t="shared" si="167"/>
        <v>11376.261999999999</v>
      </c>
      <c r="R201" s="95">
        <f t="shared" si="167"/>
        <v>7288.3159999999998</v>
      </c>
      <c r="S201" s="95">
        <f t="shared" si="167"/>
        <v>0</v>
      </c>
      <c r="T201" s="95">
        <f t="shared" si="163"/>
        <v>0</v>
      </c>
      <c r="U201" s="95">
        <f>U202+U203</f>
        <v>0</v>
      </c>
      <c r="V201" s="95">
        <f t="shared" ref="V201:AE201" si="168">V202+V203</f>
        <v>0</v>
      </c>
      <c r="W201" s="95">
        <f t="shared" si="168"/>
        <v>0</v>
      </c>
      <c r="X201" s="95">
        <f t="shared" si="168"/>
        <v>0</v>
      </c>
      <c r="Y201" s="95">
        <f t="shared" si="168"/>
        <v>0</v>
      </c>
      <c r="Z201" s="95">
        <f t="shared" si="168"/>
        <v>0</v>
      </c>
      <c r="AA201" s="95">
        <f t="shared" si="168"/>
        <v>0</v>
      </c>
      <c r="AB201" s="95">
        <f t="shared" si="168"/>
        <v>0</v>
      </c>
      <c r="AC201" s="95">
        <f t="shared" si="168"/>
        <v>0</v>
      </c>
      <c r="AD201" s="95">
        <f t="shared" si="168"/>
        <v>0</v>
      </c>
      <c r="AE201" s="95">
        <f t="shared" si="168"/>
        <v>0</v>
      </c>
      <c r="AF201" s="30">
        <f t="shared" si="121"/>
        <v>7288.3159999999998</v>
      </c>
    </row>
    <row r="202" spans="1:32">
      <c r="A202" s="22" t="s">
        <v>311</v>
      </c>
      <c r="C202" s="44"/>
      <c r="D202" s="11" t="s">
        <v>31</v>
      </c>
      <c r="E202" s="33"/>
      <c r="F202" s="34"/>
      <c r="G202" s="35"/>
      <c r="H202" s="36">
        <f>J202+K202+AF202</f>
        <v>31557.964999999997</v>
      </c>
      <c r="I202" s="37">
        <v>12168.475</v>
      </c>
      <c r="J202" s="36">
        <v>12386.134</v>
      </c>
      <c r="K202" s="36">
        <f t="shared" si="161"/>
        <v>11883.514999999999</v>
      </c>
      <c r="L202" s="36">
        <v>217.65899999999999</v>
      </c>
      <c r="M202" s="36">
        <v>722</v>
      </c>
      <c r="N202" s="36">
        <v>515.61599999999999</v>
      </c>
      <c r="O202" s="36">
        <v>1727.364</v>
      </c>
      <c r="P202" s="96">
        <v>2918.5349999999999</v>
      </c>
      <c r="Q202" s="97">
        <v>6000</v>
      </c>
      <c r="R202" s="97">
        <v>7288.3159999999998</v>
      </c>
      <c r="S202" s="97">
        <v>0</v>
      </c>
      <c r="T202" s="97">
        <f t="shared" si="163"/>
        <v>0</v>
      </c>
      <c r="U202" s="97">
        <v>0</v>
      </c>
      <c r="V202" s="97">
        <v>0</v>
      </c>
      <c r="W202" s="97">
        <v>0</v>
      </c>
      <c r="X202" s="97">
        <v>0</v>
      </c>
      <c r="Y202" s="97">
        <v>0</v>
      </c>
      <c r="Z202" s="97">
        <v>0</v>
      </c>
      <c r="AA202" s="97">
        <v>0</v>
      </c>
      <c r="AB202" s="97">
        <v>0</v>
      </c>
      <c r="AC202" s="97">
        <v>0</v>
      </c>
      <c r="AD202" s="97">
        <v>0</v>
      </c>
      <c r="AE202" s="97">
        <v>0</v>
      </c>
      <c r="AF202" s="120">
        <f t="shared" si="121"/>
        <v>7288.3159999999998</v>
      </c>
    </row>
    <row r="203" spans="1:32">
      <c r="A203" s="22" t="s">
        <v>311</v>
      </c>
      <c r="C203" s="44"/>
      <c r="D203" s="11" t="s">
        <v>151</v>
      </c>
      <c r="E203" s="33"/>
      <c r="F203" s="34"/>
      <c r="G203" s="35"/>
      <c r="H203" s="36">
        <f>J203+K203+AF203</f>
        <v>12139.261999999999</v>
      </c>
      <c r="I203" s="37">
        <v>501</v>
      </c>
      <c r="J203" s="36">
        <v>501</v>
      </c>
      <c r="K203" s="36">
        <f t="shared" si="161"/>
        <v>11638.261999999999</v>
      </c>
      <c r="L203" s="37">
        <v>0</v>
      </c>
      <c r="M203" s="37">
        <v>1450</v>
      </c>
      <c r="N203" s="37">
        <v>0</v>
      </c>
      <c r="O203" s="37">
        <v>2300</v>
      </c>
      <c r="P203" s="103">
        <v>2512</v>
      </c>
      <c r="Q203" s="102">
        <v>5376.2619999999997</v>
      </c>
      <c r="R203" s="102">
        <v>0</v>
      </c>
      <c r="S203" s="102">
        <v>0</v>
      </c>
      <c r="T203" s="97">
        <f t="shared" si="163"/>
        <v>0</v>
      </c>
      <c r="U203" s="102">
        <v>0</v>
      </c>
      <c r="V203" s="102">
        <v>0</v>
      </c>
      <c r="W203" s="102">
        <v>0</v>
      </c>
      <c r="X203" s="102">
        <v>0</v>
      </c>
      <c r="Y203" s="102">
        <v>0</v>
      </c>
      <c r="Z203" s="102">
        <v>0</v>
      </c>
      <c r="AA203" s="102">
        <v>0</v>
      </c>
      <c r="AB203" s="102">
        <v>0</v>
      </c>
      <c r="AC203" s="102">
        <v>0</v>
      </c>
      <c r="AD203" s="102">
        <v>0</v>
      </c>
      <c r="AE203" s="102">
        <v>0</v>
      </c>
      <c r="AF203" s="120">
        <f t="shared" si="121"/>
        <v>0</v>
      </c>
    </row>
    <row r="204" spans="1:32" ht="33.75">
      <c r="A204" s="22" t="s">
        <v>313</v>
      </c>
      <c r="B204" s="22" t="s">
        <v>316</v>
      </c>
      <c r="C204" s="58">
        <v>64</v>
      </c>
      <c r="D204" s="41" t="s">
        <v>152</v>
      </c>
      <c r="E204" s="27" t="s">
        <v>153</v>
      </c>
      <c r="F204" s="54" t="s">
        <v>105</v>
      </c>
      <c r="G204" s="29">
        <f>H205</f>
        <v>600</v>
      </c>
      <c r="H204" s="30">
        <f>H205+H206</f>
        <v>4000</v>
      </c>
      <c r="I204" s="30">
        <f>I205+I206</f>
        <v>0</v>
      </c>
      <c r="J204" s="30">
        <f>J205+J206</f>
        <v>0</v>
      </c>
      <c r="K204" s="31">
        <f t="shared" si="161"/>
        <v>2000</v>
      </c>
      <c r="L204" s="30">
        <f t="shared" ref="L204:S204" si="169">L205+L206</f>
        <v>0</v>
      </c>
      <c r="M204" s="30">
        <f t="shared" si="169"/>
        <v>0</v>
      </c>
      <c r="N204" s="30">
        <f t="shared" si="169"/>
        <v>0</v>
      </c>
      <c r="O204" s="30">
        <f t="shared" si="169"/>
        <v>0</v>
      </c>
      <c r="P204" s="95">
        <f t="shared" si="169"/>
        <v>0</v>
      </c>
      <c r="Q204" s="95">
        <f t="shared" si="169"/>
        <v>2000</v>
      </c>
      <c r="R204" s="95">
        <f t="shared" si="169"/>
        <v>2000</v>
      </c>
      <c r="S204" s="95">
        <f t="shared" si="169"/>
        <v>0</v>
      </c>
      <c r="T204" s="95">
        <f t="shared" si="163"/>
        <v>0</v>
      </c>
      <c r="U204" s="95">
        <f>U205+U206</f>
        <v>0</v>
      </c>
      <c r="V204" s="95">
        <f t="shared" ref="V204:AE204" si="170">V205+V206</f>
        <v>0</v>
      </c>
      <c r="W204" s="95">
        <f t="shared" si="170"/>
        <v>0</v>
      </c>
      <c r="X204" s="95">
        <f t="shared" si="170"/>
        <v>0</v>
      </c>
      <c r="Y204" s="95">
        <f t="shared" si="170"/>
        <v>0</v>
      </c>
      <c r="Z204" s="95">
        <f t="shared" si="170"/>
        <v>0</v>
      </c>
      <c r="AA204" s="95">
        <f t="shared" si="170"/>
        <v>0</v>
      </c>
      <c r="AB204" s="95">
        <f t="shared" si="170"/>
        <v>0</v>
      </c>
      <c r="AC204" s="95">
        <f t="shared" si="170"/>
        <v>0</v>
      </c>
      <c r="AD204" s="95">
        <f t="shared" si="170"/>
        <v>0</v>
      </c>
      <c r="AE204" s="95">
        <f t="shared" si="170"/>
        <v>0</v>
      </c>
      <c r="AF204" s="30">
        <f t="shared" si="121"/>
        <v>2000</v>
      </c>
    </row>
    <row r="205" spans="1:32">
      <c r="A205" s="22" t="s">
        <v>313</v>
      </c>
      <c r="B205" s="22" t="s">
        <v>316</v>
      </c>
      <c r="C205" s="44"/>
      <c r="D205" s="11" t="s">
        <v>31</v>
      </c>
      <c r="E205" s="33"/>
      <c r="F205" s="34"/>
      <c r="G205" s="35"/>
      <c r="H205" s="36">
        <f>J205+K205+AF205</f>
        <v>600</v>
      </c>
      <c r="I205" s="37">
        <v>0</v>
      </c>
      <c r="J205" s="36">
        <v>0</v>
      </c>
      <c r="K205" s="36">
        <f t="shared" si="161"/>
        <v>300</v>
      </c>
      <c r="L205" s="36">
        <v>0</v>
      </c>
      <c r="M205" s="36">
        <v>0</v>
      </c>
      <c r="N205" s="36">
        <v>0</v>
      </c>
      <c r="O205" s="12">
        <v>0</v>
      </c>
      <c r="P205" s="97">
        <v>0</v>
      </c>
      <c r="Q205" s="97">
        <v>300</v>
      </c>
      <c r="R205" s="97">
        <v>300</v>
      </c>
      <c r="S205" s="97">
        <v>0</v>
      </c>
      <c r="T205" s="97">
        <f t="shared" si="163"/>
        <v>0</v>
      </c>
      <c r="U205" s="97">
        <v>0</v>
      </c>
      <c r="V205" s="97">
        <v>0</v>
      </c>
      <c r="W205" s="97">
        <v>0</v>
      </c>
      <c r="X205" s="97">
        <v>0</v>
      </c>
      <c r="Y205" s="97">
        <v>0</v>
      </c>
      <c r="Z205" s="97">
        <v>0</v>
      </c>
      <c r="AA205" s="97">
        <v>0</v>
      </c>
      <c r="AB205" s="97">
        <v>0</v>
      </c>
      <c r="AC205" s="97">
        <v>0</v>
      </c>
      <c r="AD205" s="97">
        <v>0</v>
      </c>
      <c r="AE205" s="97">
        <v>0</v>
      </c>
      <c r="AF205" s="120">
        <f t="shared" si="121"/>
        <v>300</v>
      </c>
    </row>
    <row r="206" spans="1:32">
      <c r="A206" s="22" t="s">
        <v>313</v>
      </c>
      <c r="B206" s="22" t="s">
        <v>316</v>
      </c>
      <c r="C206" s="44"/>
      <c r="D206" s="42" t="s">
        <v>41</v>
      </c>
      <c r="E206" s="33"/>
      <c r="F206" s="34"/>
      <c r="G206" s="35"/>
      <c r="H206" s="36">
        <f>J206+K206+AF206</f>
        <v>3400</v>
      </c>
      <c r="I206" s="37">
        <v>0</v>
      </c>
      <c r="J206" s="36">
        <v>0</v>
      </c>
      <c r="K206" s="36">
        <f t="shared" si="161"/>
        <v>1700</v>
      </c>
      <c r="L206" s="36">
        <v>0</v>
      </c>
      <c r="M206" s="36">
        <v>0</v>
      </c>
      <c r="N206" s="36">
        <v>0</v>
      </c>
      <c r="O206" s="10">
        <v>0</v>
      </c>
      <c r="P206" s="97">
        <v>0</v>
      </c>
      <c r="Q206" s="97">
        <v>1700</v>
      </c>
      <c r="R206" s="97">
        <v>1700</v>
      </c>
      <c r="S206" s="97">
        <v>0</v>
      </c>
      <c r="T206" s="97">
        <f t="shared" si="163"/>
        <v>0</v>
      </c>
      <c r="U206" s="97">
        <v>0</v>
      </c>
      <c r="V206" s="97">
        <v>0</v>
      </c>
      <c r="W206" s="97">
        <v>0</v>
      </c>
      <c r="X206" s="97">
        <v>0</v>
      </c>
      <c r="Y206" s="97">
        <v>0</v>
      </c>
      <c r="Z206" s="97">
        <v>0</v>
      </c>
      <c r="AA206" s="97">
        <v>0</v>
      </c>
      <c r="AB206" s="97">
        <v>0</v>
      </c>
      <c r="AC206" s="97">
        <v>0</v>
      </c>
      <c r="AD206" s="97">
        <v>0</v>
      </c>
      <c r="AE206" s="97">
        <v>0</v>
      </c>
      <c r="AF206" s="120">
        <f t="shared" si="121"/>
        <v>1700</v>
      </c>
    </row>
    <row r="207" spans="1:32" ht="22.5">
      <c r="A207" s="22" t="s">
        <v>313</v>
      </c>
      <c r="B207" s="22" t="s">
        <v>316</v>
      </c>
      <c r="C207" s="21">
        <v>65</v>
      </c>
      <c r="D207" s="41" t="s">
        <v>155</v>
      </c>
      <c r="E207" s="27" t="s">
        <v>156</v>
      </c>
      <c r="F207" s="54" t="s">
        <v>248</v>
      </c>
      <c r="G207" s="29">
        <f>H208</f>
        <v>188.88</v>
      </c>
      <c r="H207" s="30">
        <f>H208</f>
        <v>188.88</v>
      </c>
      <c r="I207" s="31">
        <f>I208</f>
        <v>0</v>
      </c>
      <c r="J207" s="31">
        <f>J208</f>
        <v>2.68</v>
      </c>
      <c r="K207" s="31">
        <f t="shared" si="161"/>
        <v>186.2</v>
      </c>
      <c r="L207" s="30">
        <f>L208</f>
        <v>2.68</v>
      </c>
      <c r="M207" s="30">
        <f t="shared" ref="M207:S207" si="171">M208</f>
        <v>0</v>
      </c>
      <c r="N207" s="30">
        <f t="shared" si="171"/>
        <v>0</v>
      </c>
      <c r="O207" s="30">
        <f t="shared" si="171"/>
        <v>33</v>
      </c>
      <c r="P207" s="95">
        <f t="shared" si="171"/>
        <v>153.19999999999999</v>
      </c>
      <c r="Q207" s="95">
        <f t="shared" si="171"/>
        <v>0</v>
      </c>
      <c r="R207" s="98">
        <f t="shared" si="171"/>
        <v>0</v>
      </c>
      <c r="S207" s="95">
        <f t="shared" si="171"/>
        <v>0</v>
      </c>
      <c r="T207" s="95">
        <f t="shared" si="163"/>
        <v>0</v>
      </c>
      <c r="U207" s="95">
        <f>U208</f>
        <v>0</v>
      </c>
      <c r="V207" s="95">
        <v>0</v>
      </c>
      <c r="W207" s="95">
        <v>0</v>
      </c>
      <c r="X207" s="95">
        <v>0</v>
      </c>
      <c r="Y207" s="95">
        <v>0</v>
      </c>
      <c r="Z207" s="95">
        <v>0</v>
      </c>
      <c r="AA207" s="95">
        <v>0</v>
      </c>
      <c r="AB207" s="95">
        <v>0</v>
      </c>
      <c r="AC207" s="95">
        <v>0</v>
      </c>
      <c r="AD207" s="95">
        <v>0</v>
      </c>
      <c r="AE207" s="95">
        <v>0</v>
      </c>
      <c r="AF207" s="30">
        <f t="shared" si="121"/>
        <v>0</v>
      </c>
    </row>
    <row r="208" spans="1:32">
      <c r="A208" s="22" t="s">
        <v>313</v>
      </c>
      <c r="B208" s="22" t="s">
        <v>316</v>
      </c>
      <c r="C208" s="44"/>
      <c r="D208" s="11" t="s">
        <v>31</v>
      </c>
      <c r="E208" s="33"/>
      <c r="F208" s="34"/>
      <c r="G208" s="35"/>
      <c r="H208" s="36">
        <f>J208+K208+AF208</f>
        <v>188.88</v>
      </c>
      <c r="I208" s="37">
        <v>0</v>
      </c>
      <c r="J208" s="36">
        <v>2.68</v>
      </c>
      <c r="K208" s="36">
        <f t="shared" si="161"/>
        <v>186.2</v>
      </c>
      <c r="L208" s="36">
        <v>2.68</v>
      </c>
      <c r="M208" s="36">
        <v>0</v>
      </c>
      <c r="N208" s="36">
        <v>0</v>
      </c>
      <c r="O208" s="36">
        <v>33</v>
      </c>
      <c r="P208" s="97">
        <v>153.19999999999999</v>
      </c>
      <c r="Q208" s="96">
        <v>0</v>
      </c>
      <c r="R208" s="97">
        <v>0</v>
      </c>
      <c r="S208" s="97">
        <v>0</v>
      </c>
      <c r="T208" s="97">
        <f t="shared" si="163"/>
        <v>0</v>
      </c>
      <c r="U208" s="97">
        <v>0</v>
      </c>
      <c r="V208" s="97">
        <v>0</v>
      </c>
      <c r="W208" s="97">
        <v>0</v>
      </c>
      <c r="X208" s="97">
        <v>0</v>
      </c>
      <c r="Y208" s="97">
        <v>0</v>
      </c>
      <c r="Z208" s="97">
        <v>0</v>
      </c>
      <c r="AA208" s="97">
        <v>0</v>
      </c>
      <c r="AB208" s="97">
        <v>0</v>
      </c>
      <c r="AC208" s="97">
        <v>0</v>
      </c>
      <c r="AD208" s="97">
        <v>0</v>
      </c>
      <c r="AE208" s="97">
        <v>0</v>
      </c>
      <c r="AF208" s="120">
        <f t="shared" si="121"/>
        <v>0</v>
      </c>
    </row>
    <row r="209" spans="1:32">
      <c r="A209" s="22" t="s">
        <v>312</v>
      </c>
      <c r="B209" s="22" t="s">
        <v>314</v>
      </c>
      <c r="C209" s="21">
        <v>66</v>
      </c>
      <c r="D209" s="41" t="s">
        <v>141</v>
      </c>
      <c r="E209" s="27" t="s">
        <v>145</v>
      </c>
      <c r="F209" s="50">
        <v>2015</v>
      </c>
      <c r="G209" s="29">
        <f>H210</f>
        <v>100</v>
      </c>
      <c r="H209" s="30">
        <f>H210</f>
        <v>100</v>
      </c>
      <c r="I209" s="31">
        <f>I210</f>
        <v>0</v>
      </c>
      <c r="J209" s="31">
        <f>J210</f>
        <v>0</v>
      </c>
      <c r="K209" s="31">
        <f t="shared" si="161"/>
        <v>100</v>
      </c>
      <c r="L209" s="30">
        <f>L210</f>
        <v>0</v>
      </c>
      <c r="M209" s="30">
        <f t="shared" ref="M209:S209" si="172">M210</f>
        <v>100</v>
      </c>
      <c r="N209" s="30">
        <f t="shared" si="172"/>
        <v>0</v>
      </c>
      <c r="O209" s="30">
        <f t="shared" si="172"/>
        <v>0</v>
      </c>
      <c r="P209" s="95">
        <f t="shared" si="172"/>
        <v>0</v>
      </c>
      <c r="Q209" s="95">
        <f t="shared" si="172"/>
        <v>0</v>
      </c>
      <c r="R209" s="95">
        <f t="shared" si="172"/>
        <v>0</v>
      </c>
      <c r="S209" s="95">
        <f t="shared" si="172"/>
        <v>0</v>
      </c>
      <c r="T209" s="95">
        <f t="shared" si="163"/>
        <v>0</v>
      </c>
      <c r="U209" s="95">
        <f>U210</f>
        <v>0</v>
      </c>
      <c r="V209" s="95">
        <f t="shared" ref="V209:AE209" si="173">V210</f>
        <v>0</v>
      </c>
      <c r="W209" s="95">
        <f t="shared" si="173"/>
        <v>0</v>
      </c>
      <c r="X209" s="95">
        <f t="shared" si="173"/>
        <v>0</v>
      </c>
      <c r="Y209" s="95">
        <f t="shared" si="173"/>
        <v>0</v>
      </c>
      <c r="Z209" s="95">
        <f t="shared" si="173"/>
        <v>0</v>
      </c>
      <c r="AA209" s="95">
        <f t="shared" si="173"/>
        <v>0</v>
      </c>
      <c r="AB209" s="95">
        <f t="shared" si="173"/>
        <v>0</v>
      </c>
      <c r="AC209" s="95">
        <f t="shared" si="173"/>
        <v>0</v>
      </c>
      <c r="AD209" s="95">
        <f t="shared" si="173"/>
        <v>0</v>
      </c>
      <c r="AE209" s="95">
        <f t="shared" si="173"/>
        <v>0</v>
      </c>
      <c r="AF209" s="30">
        <f t="shared" si="121"/>
        <v>0</v>
      </c>
    </row>
    <row r="210" spans="1:32">
      <c r="A210" s="22" t="s">
        <v>312</v>
      </c>
      <c r="B210" s="22" t="s">
        <v>314</v>
      </c>
      <c r="C210" s="44"/>
      <c r="D210" s="11" t="s">
        <v>31</v>
      </c>
      <c r="E210" s="33"/>
      <c r="F210" s="34"/>
      <c r="G210" s="35"/>
      <c r="H210" s="36">
        <f>J210+K210+AF210</f>
        <v>100</v>
      </c>
      <c r="I210" s="37">
        <v>0</v>
      </c>
      <c r="J210" s="36">
        <v>0</v>
      </c>
      <c r="K210" s="36">
        <f t="shared" si="161"/>
        <v>100</v>
      </c>
      <c r="L210" s="36">
        <v>0</v>
      </c>
      <c r="M210" s="36">
        <v>100</v>
      </c>
      <c r="N210" s="36">
        <v>0</v>
      </c>
      <c r="O210" s="38">
        <v>0</v>
      </c>
      <c r="P210" s="97">
        <v>0</v>
      </c>
      <c r="Q210" s="97">
        <v>0</v>
      </c>
      <c r="R210" s="97">
        <v>0</v>
      </c>
      <c r="S210" s="97">
        <v>0</v>
      </c>
      <c r="T210" s="97">
        <f t="shared" si="163"/>
        <v>0</v>
      </c>
      <c r="U210" s="97">
        <v>0</v>
      </c>
      <c r="V210" s="97">
        <v>0</v>
      </c>
      <c r="W210" s="97">
        <v>0</v>
      </c>
      <c r="X210" s="97">
        <v>0</v>
      </c>
      <c r="Y210" s="97">
        <v>0</v>
      </c>
      <c r="Z210" s="97">
        <v>0</v>
      </c>
      <c r="AA210" s="97">
        <v>0</v>
      </c>
      <c r="AB210" s="97">
        <v>0</v>
      </c>
      <c r="AC210" s="97">
        <v>0</v>
      </c>
      <c r="AD210" s="97">
        <v>0</v>
      </c>
      <c r="AE210" s="97">
        <v>0</v>
      </c>
      <c r="AF210" s="120">
        <f t="shared" si="121"/>
        <v>0</v>
      </c>
    </row>
    <row r="211" spans="1:32">
      <c r="C211" s="61" t="s">
        <v>157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19">
        <f t="shared" si="121"/>
        <v>0</v>
      </c>
    </row>
    <row r="212" spans="1:32" ht="22.5">
      <c r="A212" s="22" t="s">
        <v>313</v>
      </c>
      <c r="B212" s="22" t="s">
        <v>315</v>
      </c>
      <c r="C212" s="21">
        <v>67</v>
      </c>
      <c r="D212" s="26" t="s">
        <v>158</v>
      </c>
      <c r="E212" s="27" t="s">
        <v>91</v>
      </c>
      <c r="F212" s="28" t="s">
        <v>398</v>
      </c>
      <c r="G212" s="29">
        <f>H213</f>
        <v>127215.584</v>
      </c>
      <c r="H212" s="30">
        <f>H213</f>
        <v>127215.584</v>
      </c>
      <c r="I212" s="31">
        <v>65474.377</v>
      </c>
      <c r="J212" s="31">
        <v>69651.37</v>
      </c>
      <c r="K212" s="31">
        <f>SUM(M212:Q212)</f>
        <v>36564.214</v>
      </c>
      <c r="L212" s="30">
        <f>L213</f>
        <v>4176.9930000000004</v>
      </c>
      <c r="M212" s="30">
        <f t="shared" ref="M212:S212" si="174">M213</f>
        <v>8891.6869999999999</v>
      </c>
      <c r="N212" s="30">
        <f t="shared" si="174"/>
        <v>6899.2359999999999</v>
      </c>
      <c r="O212" s="30">
        <f t="shared" si="174"/>
        <v>7687.2039999999997</v>
      </c>
      <c r="P212" s="95">
        <f t="shared" si="174"/>
        <v>9172.1790000000001</v>
      </c>
      <c r="Q212" s="95">
        <f t="shared" si="174"/>
        <v>3913.9079999999999</v>
      </c>
      <c r="R212" s="95">
        <f t="shared" si="174"/>
        <v>3000</v>
      </c>
      <c r="S212" s="95">
        <f t="shared" si="174"/>
        <v>6000</v>
      </c>
      <c r="T212" s="95">
        <f>SUM(U212:AE212)</f>
        <v>12000</v>
      </c>
      <c r="U212" s="95">
        <f>U213</f>
        <v>6000</v>
      </c>
      <c r="V212" s="95">
        <f t="shared" ref="V212:AE212" si="175">V213</f>
        <v>6000</v>
      </c>
      <c r="W212" s="95">
        <f t="shared" si="175"/>
        <v>0</v>
      </c>
      <c r="X212" s="95">
        <f t="shared" si="175"/>
        <v>0</v>
      </c>
      <c r="Y212" s="95">
        <f t="shared" si="175"/>
        <v>0</v>
      </c>
      <c r="Z212" s="95">
        <f t="shared" si="175"/>
        <v>0</v>
      </c>
      <c r="AA212" s="95">
        <f t="shared" si="175"/>
        <v>0</v>
      </c>
      <c r="AB212" s="95">
        <f t="shared" si="175"/>
        <v>0</v>
      </c>
      <c r="AC212" s="95">
        <f t="shared" si="175"/>
        <v>0</v>
      </c>
      <c r="AD212" s="95">
        <f t="shared" si="175"/>
        <v>0</v>
      </c>
      <c r="AE212" s="95">
        <f t="shared" si="175"/>
        <v>0</v>
      </c>
      <c r="AF212" s="30">
        <f t="shared" si="121"/>
        <v>21000</v>
      </c>
    </row>
    <row r="213" spans="1:32">
      <c r="A213" s="22" t="s">
        <v>313</v>
      </c>
      <c r="B213" s="22" t="s">
        <v>315</v>
      </c>
      <c r="C213" s="44"/>
      <c r="D213" s="11" t="s">
        <v>31</v>
      </c>
      <c r="E213" s="33"/>
      <c r="F213" s="34"/>
      <c r="G213" s="35"/>
      <c r="H213" s="36">
        <f>J213+K213+AF213</f>
        <v>127215.584</v>
      </c>
      <c r="I213" s="37">
        <v>65474.377</v>
      </c>
      <c r="J213" s="36">
        <v>69651.37</v>
      </c>
      <c r="K213" s="36">
        <f>SUM(M213:Q213)</f>
        <v>36564.214</v>
      </c>
      <c r="L213" s="36">
        <v>4176.9930000000004</v>
      </c>
      <c r="M213" s="36">
        <v>8891.6869999999999</v>
      </c>
      <c r="N213" s="36">
        <v>6899.2359999999999</v>
      </c>
      <c r="O213" s="38">
        <f>8687.204-1000</f>
        <v>7687.2039999999997</v>
      </c>
      <c r="P213" s="97">
        <v>9172.1790000000001</v>
      </c>
      <c r="Q213" s="97">
        <v>3913.9079999999999</v>
      </c>
      <c r="R213" s="97">
        <v>3000</v>
      </c>
      <c r="S213" s="97">
        <v>6000</v>
      </c>
      <c r="T213" s="97">
        <f>SUM(U213:AE213)</f>
        <v>12000</v>
      </c>
      <c r="U213" s="97">
        <v>6000</v>
      </c>
      <c r="V213" s="97">
        <v>6000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120">
        <f t="shared" si="121"/>
        <v>21000</v>
      </c>
    </row>
    <row r="214" spans="1:32" ht="29.25">
      <c r="A214" s="22" t="s">
        <v>313</v>
      </c>
      <c r="B214" s="22" t="s">
        <v>317</v>
      </c>
      <c r="C214" s="21">
        <v>68</v>
      </c>
      <c r="D214" s="26" t="s">
        <v>159</v>
      </c>
      <c r="E214" s="27" t="s">
        <v>359</v>
      </c>
      <c r="F214" s="28" t="s">
        <v>99</v>
      </c>
      <c r="G214" s="29">
        <f>H215</f>
        <v>191.69900000000001</v>
      </c>
      <c r="H214" s="30">
        <f>H215+H216</f>
        <v>1026.0420000000001</v>
      </c>
      <c r="I214" s="30">
        <f>I215+I216</f>
        <v>0</v>
      </c>
      <c r="J214" s="30">
        <f>J215+J216</f>
        <v>0</v>
      </c>
      <c r="K214" s="31">
        <f t="shared" ref="K214:K249" si="176">SUM(M214:Q214)</f>
        <v>1026.0419999999999</v>
      </c>
      <c r="L214" s="30">
        <f t="shared" ref="L214:S214" si="177">L215+L216</f>
        <v>0</v>
      </c>
      <c r="M214" s="30">
        <f t="shared" si="177"/>
        <v>0</v>
      </c>
      <c r="N214" s="30">
        <f t="shared" si="177"/>
        <v>957.18600000000004</v>
      </c>
      <c r="O214" s="30">
        <f t="shared" si="177"/>
        <v>68.855999999999995</v>
      </c>
      <c r="P214" s="95">
        <f t="shared" si="177"/>
        <v>0</v>
      </c>
      <c r="Q214" s="95">
        <f t="shared" si="177"/>
        <v>0</v>
      </c>
      <c r="R214" s="95">
        <f t="shared" si="177"/>
        <v>0</v>
      </c>
      <c r="S214" s="95">
        <f t="shared" si="177"/>
        <v>0</v>
      </c>
      <c r="T214" s="95">
        <f t="shared" ref="T214:T237" si="178">SUM(U214:AE214)</f>
        <v>0</v>
      </c>
      <c r="U214" s="95">
        <f>U215+U216</f>
        <v>0</v>
      </c>
      <c r="V214" s="95">
        <f t="shared" ref="V214:AE214" si="179">V215+V216</f>
        <v>0</v>
      </c>
      <c r="W214" s="95">
        <f t="shared" si="179"/>
        <v>0</v>
      </c>
      <c r="X214" s="95">
        <f t="shared" si="179"/>
        <v>0</v>
      </c>
      <c r="Y214" s="95">
        <f t="shared" si="179"/>
        <v>0</v>
      </c>
      <c r="Z214" s="95">
        <f t="shared" si="179"/>
        <v>0</v>
      </c>
      <c r="AA214" s="95">
        <f t="shared" si="179"/>
        <v>0</v>
      </c>
      <c r="AB214" s="95">
        <f t="shared" si="179"/>
        <v>0</v>
      </c>
      <c r="AC214" s="95">
        <f t="shared" si="179"/>
        <v>0</v>
      </c>
      <c r="AD214" s="95">
        <f t="shared" si="179"/>
        <v>0</v>
      </c>
      <c r="AE214" s="95">
        <f t="shared" si="179"/>
        <v>0</v>
      </c>
      <c r="AF214" s="30">
        <f t="shared" si="121"/>
        <v>0</v>
      </c>
    </row>
    <row r="215" spans="1:32">
      <c r="A215" s="22" t="s">
        <v>313</v>
      </c>
      <c r="B215" s="22" t="s">
        <v>317</v>
      </c>
      <c r="C215" s="32"/>
      <c r="D215" s="11" t="s">
        <v>31</v>
      </c>
      <c r="E215" s="36"/>
      <c r="F215" s="36"/>
      <c r="G215" s="36"/>
      <c r="H215" s="36">
        <f>J215+K215+AF215</f>
        <v>191.69900000000001</v>
      </c>
      <c r="I215" s="36">
        <v>0</v>
      </c>
      <c r="J215" s="36">
        <v>0</v>
      </c>
      <c r="K215" s="36">
        <f t="shared" si="176"/>
        <v>191.69900000000001</v>
      </c>
      <c r="L215" s="12">
        <v>0</v>
      </c>
      <c r="M215" s="12">
        <v>0</v>
      </c>
      <c r="N215" s="13">
        <v>178.84700000000001</v>
      </c>
      <c r="O215" s="13">
        <f>14.742-1.89</f>
        <v>12.852</v>
      </c>
      <c r="P215" s="100">
        <v>0</v>
      </c>
      <c r="Q215" s="100">
        <v>0</v>
      </c>
      <c r="R215" s="101">
        <v>0</v>
      </c>
      <c r="S215" s="101">
        <v>0</v>
      </c>
      <c r="T215" s="97">
        <f t="shared" si="178"/>
        <v>0</v>
      </c>
      <c r="U215" s="101">
        <v>0</v>
      </c>
      <c r="V215" s="101">
        <v>0</v>
      </c>
      <c r="W215" s="101">
        <v>0</v>
      </c>
      <c r="X215" s="101">
        <v>0</v>
      </c>
      <c r="Y215" s="101">
        <v>0</v>
      </c>
      <c r="Z215" s="101">
        <v>0</v>
      </c>
      <c r="AA215" s="101">
        <v>0</v>
      </c>
      <c r="AB215" s="101">
        <v>0</v>
      </c>
      <c r="AC215" s="101">
        <v>0</v>
      </c>
      <c r="AD215" s="101">
        <v>0</v>
      </c>
      <c r="AE215" s="101">
        <v>0</v>
      </c>
      <c r="AF215" s="120">
        <f t="shared" si="121"/>
        <v>0</v>
      </c>
    </row>
    <row r="216" spans="1:32">
      <c r="A216" s="22" t="s">
        <v>313</v>
      </c>
      <c r="B216" s="22" t="s">
        <v>317</v>
      </c>
      <c r="C216" s="32"/>
      <c r="D216" s="42" t="s">
        <v>41</v>
      </c>
      <c r="E216" s="36"/>
      <c r="F216" s="36"/>
      <c r="G216" s="36"/>
      <c r="H216" s="36">
        <f>J216+K216+AF216</f>
        <v>834.34300000000007</v>
      </c>
      <c r="I216" s="36">
        <v>0</v>
      </c>
      <c r="J216" s="36">
        <v>0</v>
      </c>
      <c r="K216" s="36">
        <f t="shared" si="176"/>
        <v>834.34300000000007</v>
      </c>
      <c r="L216" s="12">
        <v>0</v>
      </c>
      <c r="M216" s="12">
        <v>0</v>
      </c>
      <c r="N216" s="13">
        <v>778.33900000000006</v>
      </c>
      <c r="O216" s="13">
        <f>63.954-7.95</f>
        <v>56.003999999999998</v>
      </c>
      <c r="P216" s="100">
        <v>0</v>
      </c>
      <c r="Q216" s="100">
        <v>0</v>
      </c>
      <c r="R216" s="101">
        <v>0</v>
      </c>
      <c r="S216" s="101">
        <v>0</v>
      </c>
      <c r="T216" s="97">
        <f t="shared" si="178"/>
        <v>0</v>
      </c>
      <c r="U216" s="101">
        <v>0</v>
      </c>
      <c r="V216" s="101">
        <v>0</v>
      </c>
      <c r="W216" s="101">
        <v>0</v>
      </c>
      <c r="X216" s="101">
        <v>0</v>
      </c>
      <c r="Y216" s="101">
        <v>0</v>
      </c>
      <c r="Z216" s="101">
        <v>0</v>
      </c>
      <c r="AA216" s="101">
        <v>0</v>
      </c>
      <c r="AB216" s="101">
        <v>0</v>
      </c>
      <c r="AC216" s="101">
        <v>0</v>
      </c>
      <c r="AD216" s="101">
        <v>0</v>
      </c>
      <c r="AE216" s="101">
        <v>0</v>
      </c>
      <c r="AF216" s="120">
        <f t="shared" si="121"/>
        <v>0</v>
      </c>
    </row>
    <row r="217" spans="1:32" ht="22.5">
      <c r="A217" s="22" t="s">
        <v>313</v>
      </c>
      <c r="B217" s="22" t="s">
        <v>317</v>
      </c>
      <c r="C217" s="21">
        <v>69</v>
      </c>
      <c r="D217" s="26" t="s">
        <v>160</v>
      </c>
      <c r="E217" s="27" t="s">
        <v>91</v>
      </c>
      <c r="F217" s="28" t="s">
        <v>363</v>
      </c>
      <c r="G217" s="29">
        <f>H218</f>
        <v>14246.789000000001</v>
      </c>
      <c r="H217" s="30">
        <f>H218+H219+H220</f>
        <v>14786.789000000001</v>
      </c>
      <c r="I217" s="31">
        <v>4414.7889999999998</v>
      </c>
      <c r="J217" s="31">
        <v>5886.7889999999998</v>
      </c>
      <c r="K217" s="31">
        <f t="shared" si="176"/>
        <v>7500</v>
      </c>
      <c r="L217" s="30">
        <f>L218+L219+L220</f>
        <v>1472</v>
      </c>
      <c r="M217" s="30">
        <f t="shared" ref="M217:S217" si="180">M218+M219+M220</f>
        <v>1950</v>
      </c>
      <c r="N217" s="30">
        <f t="shared" si="180"/>
        <v>1078</v>
      </c>
      <c r="O217" s="30">
        <f t="shared" si="180"/>
        <v>1272</v>
      </c>
      <c r="P217" s="95">
        <f t="shared" si="180"/>
        <v>1772.5119999999999</v>
      </c>
      <c r="Q217" s="95">
        <f t="shared" si="180"/>
        <v>1427.4880000000001</v>
      </c>
      <c r="R217" s="95">
        <f t="shared" si="180"/>
        <v>1400</v>
      </c>
      <c r="S217" s="95">
        <f t="shared" si="180"/>
        <v>0</v>
      </c>
      <c r="T217" s="95">
        <f t="shared" si="178"/>
        <v>0</v>
      </c>
      <c r="U217" s="95">
        <f>U218+U219+U220</f>
        <v>0</v>
      </c>
      <c r="V217" s="95">
        <f t="shared" ref="V217:AE217" si="181">V218+V219+V220</f>
        <v>0</v>
      </c>
      <c r="W217" s="95">
        <f t="shared" si="181"/>
        <v>0</v>
      </c>
      <c r="X217" s="95">
        <f t="shared" si="181"/>
        <v>0</v>
      </c>
      <c r="Y217" s="95">
        <f t="shared" si="181"/>
        <v>0</v>
      </c>
      <c r="Z217" s="95">
        <f t="shared" si="181"/>
        <v>0</v>
      </c>
      <c r="AA217" s="95">
        <f t="shared" si="181"/>
        <v>0</v>
      </c>
      <c r="AB217" s="95">
        <f t="shared" si="181"/>
        <v>0</v>
      </c>
      <c r="AC217" s="95">
        <f t="shared" si="181"/>
        <v>0</v>
      </c>
      <c r="AD217" s="95">
        <f t="shared" si="181"/>
        <v>0</v>
      </c>
      <c r="AE217" s="95">
        <f t="shared" si="181"/>
        <v>0</v>
      </c>
      <c r="AF217" s="30">
        <f t="shared" si="121"/>
        <v>1400</v>
      </c>
    </row>
    <row r="218" spans="1:32">
      <c r="A218" s="22" t="s">
        <v>313</v>
      </c>
      <c r="B218" s="22" t="s">
        <v>317</v>
      </c>
      <c r="C218" s="44"/>
      <c r="D218" s="11" t="s">
        <v>31</v>
      </c>
      <c r="E218" s="33"/>
      <c r="F218" s="34"/>
      <c r="G218" s="35"/>
      <c r="H218" s="36">
        <f>J218+K218+AF218</f>
        <v>14246.789000000001</v>
      </c>
      <c r="I218" s="37">
        <v>4414.7889999999998</v>
      </c>
      <c r="J218" s="36">
        <v>5886.7889999999998</v>
      </c>
      <c r="K218" s="36">
        <f t="shared" si="176"/>
        <v>6960</v>
      </c>
      <c r="L218" s="36">
        <v>1472</v>
      </c>
      <c r="M218" s="36">
        <v>1770</v>
      </c>
      <c r="N218" s="36">
        <v>898</v>
      </c>
      <c r="O218" s="36">
        <f>1792-700</f>
        <v>1092</v>
      </c>
      <c r="P218" s="96">
        <v>1772.5119999999999</v>
      </c>
      <c r="Q218" s="96">
        <v>1427.4880000000001</v>
      </c>
      <c r="R218" s="97">
        <v>1400</v>
      </c>
      <c r="S218" s="97">
        <v>0</v>
      </c>
      <c r="T218" s="97">
        <f t="shared" si="178"/>
        <v>0</v>
      </c>
      <c r="U218" s="97">
        <v>0</v>
      </c>
      <c r="V218" s="97">
        <v>0</v>
      </c>
      <c r="W218" s="97">
        <v>0</v>
      </c>
      <c r="X218" s="97">
        <v>0</v>
      </c>
      <c r="Y218" s="97">
        <v>0</v>
      </c>
      <c r="Z218" s="97">
        <v>0</v>
      </c>
      <c r="AA218" s="97">
        <v>0</v>
      </c>
      <c r="AB218" s="97">
        <v>0</v>
      </c>
      <c r="AC218" s="97">
        <v>0</v>
      </c>
      <c r="AD218" s="97">
        <v>0</v>
      </c>
      <c r="AE218" s="97">
        <v>0</v>
      </c>
      <c r="AF218" s="120">
        <f t="shared" si="121"/>
        <v>1400</v>
      </c>
    </row>
    <row r="219" spans="1:32">
      <c r="A219" s="22" t="s">
        <v>313</v>
      </c>
      <c r="B219" s="22" t="s">
        <v>317</v>
      </c>
      <c r="C219" s="44"/>
      <c r="D219" s="42" t="s">
        <v>41</v>
      </c>
      <c r="E219" s="33"/>
      <c r="F219" s="34"/>
      <c r="G219" s="35"/>
      <c r="H219" s="36">
        <f>J219+K219+AF219</f>
        <v>0</v>
      </c>
      <c r="I219" s="37">
        <v>0</v>
      </c>
      <c r="J219" s="36">
        <v>0</v>
      </c>
      <c r="K219" s="36">
        <f t="shared" si="176"/>
        <v>0</v>
      </c>
      <c r="L219" s="36">
        <v>0</v>
      </c>
      <c r="M219" s="36">
        <v>0</v>
      </c>
      <c r="N219" s="36">
        <v>0</v>
      </c>
      <c r="O219" s="36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f t="shared" si="178"/>
        <v>0</v>
      </c>
      <c r="U219" s="97">
        <v>0</v>
      </c>
      <c r="V219" s="97">
        <v>0</v>
      </c>
      <c r="W219" s="97">
        <v>0</v>
      </c>
      <c r="X219" s="97">
        <v>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120">
        <f t="shared" si="121"/>
        <v>0</v>
      </c>
    </row>
    <row r="220" spans="1:32">
      <c r="A220" s="22" t="s">
        <v>313</v>
      </c>
      <c r="B220" s="22" t="s">
        <v>317</v>
      </c>
      <c r="C220" s="44"/>
      <c r="D220" s="11" t="s">
        <v>161</v>
      </c>
      <c r="E220" s="33"/>
      <c r="F220" s="34"/>
      <c r="G220" s="35"/>
      <c r="H220" s="36">
        <f>J220+K220+AF220</f>
        <v>540</v>
      </c>
      <c r="I220" s="37">
        <v>0</v>
      </c>
      <c r="J220" s="36">
        <v>0</v>
      </c>
      <c r="K220" s="36">
        <f t="shared" si="176"/>
        <v>540</v>
      </c>
      <c r="L220" s="36">
        <v>0</v>
      </c>
      <c r="M220" s="36">
        <v>180</v>
      </c>
      <c r="N220" s="36">
        <v>180</v>
      </c>
      <c r="O220" s="36">
        <v>180</v>
      </c>
      <c r="P220" s="97">
        <v>0</v>
      </c>
      <c r="Q220" s="97">
        <v>0</v>
      </c>
      <c r="R220" s="97">
        <v>0</v>
      </c>
      <c r="S220" s="97">
        <v>0</v>
      </c>
      <c r="T220" s="97">
        <f t="shared" si="178"/>
        <v>0</v>
      </c>
      <c r="U220" s="97">
        <v>0</v>
      </c>
      <c r="V220" s="97">
        <v>0</v>
      </c>
      <c r="W220" s="97">
        <v>0</v>
      </c>
      <c r="X220" s="97">
        <v>0</v>
      </c>
      <c r="Y220" s="97">
        <v>0</v>
      </c>
      <c r="Z220" s="97">
        <v>0</v>
      </c>
      <c r="AA220" s="97">
        <v>0</v>
      </c>
      <c r="AB220" s="97">
        <v>0</v>
      </c>
      <c r="AC220" s="97">
        <v>0</v>
      </c>
      <c r="AD220" s="97">
        <v>0</v>
      </c>
      <c r="AE220" s="97">
        <v>0</v>
      </c>
      <c r="AF220" s="120">
        <f t="shared" si="121"/>
        <v>0</v>
      </c>
    </row>
    <row r="221" spans="1:32" ht="33.75">
      <c r="A221" s="22" t="s">
        <v>312</v>
      </c>
      <c r="B221" s="22" t="s">
        <v>314</v>
      </c>
      <c r="C221" s="21">
        <v>70</v>
      </c>
      <c r="D221" s="45" t="s">
        <v>162</v>
      </c>
      <c r="E221" s="27" t="s">
        <v>163</v>
      </c>
      <c r="F221" s="28" t="s">
        <v>44</v>
      </c>
      <c r="G221" s="29">
        <f>H222</f>
        <v>26694.583999999999</v>
      </c>
      <c r="H221" s="30">
        <f>H222</f>
        <v>26694.583999999999</v>
      </c>
      <c r="I221" s="31">
        <v>20178.524000000001</v>
      </c>
      <c r="J221" s="31">
        <v>23436.554</v>
      </c>
      <c r="K221" s="31">
        <f t="shared" si="176"/>
        <v>3258.03</v>
      </c>
      <c r="L221" s="30">
        <f>L222</f>
        <v>3258.03</v>
      </c>
      <c r="M221" s="30">
        <f t="shared" ref="M221:S221" si="182">M222</f>
        <v>3258.03</v>
      </c>
      <c r="N221" s="30">
        <f t="shared" si="182"/>
        <v>0</v>
      </c>
      <c r="O221" s="30">
        <f t="shared" si="182"/>
        <v>0</v>
      </c>
      <c r="P221" s="95">
        <f t="shared" si="182"/>
        <v>0</v>
      </c>
      <c r="Q221" s="95">
        <f t="shared" si="182"/>
        <v>0</v>
      </c>
      <c r="R221" s="95">
        <f t="shared" si="182"/>
        <v>0</v>
      </c>
      <c r="S221" s="95">
        <f t="shared" si="182"/>
        <v>0</v>
      </c>
      <c r="T221" s="95">
        <f t="shared" si="178"/>
        <v>0</v>
      </c>
      <c r="U221" s="95">
        <f>U222</f>
        <v>0</v>
      </c>
      <c r="V221" s="95">
        <f t="shared" ref="V221:AE221" si="183">V222</f>
        <v>0</v>
      </c>
      <c r="W221" s="95">
        <f t="shared" si="183"/>
        <v>0</v>
      </c>
      <c r="X221" s="95">
        <f t="shared" si="183"/>
        <v>0</v>
      </c>
      <c r="Y221" s="95">
        <f t="shared" si="183"/>
        <v>0</v>
      </c>
      <c r="Z221" s="95">
        <f t="shared" si="183"/>
        <v>0</v>
      </c>
      <c r="AA221" s="95">
        <f t="shared" si="183"/>
        <v>0</v>
      </c>
      <c r="AB221" s="95">
        <f t="shared" si="183"/>
        <v>0</v>
      </c>
      <c r="AC221" s="95">
        <f t="shared" si="183"/>
        <v>0</v>
      </c>
      <c r="AD221" s="95">
        <f t="shared" si="183"/>
        <v>0</v>
      </c>
      <c r="AE221" s="95">
        <f t="shared" si="183"/>
        <v>0</v>
      </c>
      <c r="AF221" s="30">
        <f t="shared" si="121"/>
        <v>0</v>
      </c>
    </row>
    <row r="222" spans="1:32">
      <c r="A222" s="22" t="s">
        <v>312</v>
      </c>
      <c r="B222" s="22" t="s">
        <v>314</v>
      </c>
      <c r="C222" s="44"/>
      <c r="D222" s="11" t="s">
        <v>31</v>
      </c>
      <c r="E222" s="33"/>
      <c r="F222" s="34"/>
      <c r="G222" s="35"/>
      <c r="H222" s="36">
        <f>J222+K222+AF222</f>
        <v>26694.583999999999</v>
      </c>
      <c r="I222" s="37">
        <v>20178.524000000001</v>
      </c>
      <c r="J222" s="36">
        <v>23436.554</v>
      </c>
      <c r="K222" s="36">
        <f t="shared" si="176"/>
        <v>3258.03</v>
      </c>
      <c r="L222" s="36">
        <v>3258.03</v>
      </c>
      <c r="M222" s="36">
        <v>3258.03</v>
      </c>
      <c r="N222" s="36">
        <v>0</v>
      </c>
      <c r="O222" s="36">
        <v>0</v>
      </c>
      <c r="P222" s="97">
        <v>0</v>
      </c>
      <c r="Q222" s="97">
        <v>0</v>
      </c>
      <c r="R222" s="97">
        <v>0</v>
      </c>
      <c r="S222" s="97">
        <v>0</v>
      </c>
      <c r="T222" s="97">
        <f t="shared" si="178"/>
        <v>0</v>
      </c>
      <c r="U222" s="97">
        <v>0</v>
      </c>
      <c r="V222" s="97">
        <v>0</v>
      </c>
      <c r="W222" s="97">
        <v>0</v>
      </c>
      <c r="X222" s="97">
        <v>0</v>
      </c>
      <c r="Y222" s="97">
        <v>0</v>
      </c>
      <c r="Z222" s="97">
        <v>0</v>
      </c>
      <c r="AA222" s="97">
        <v>0</v>
      </c>
      <c r="AB222" s="97">
        <v>0</v>
      </c>
      <c r="AC222" s="97">
        <v>0</v>
      </c>
      <c r="AD222" s="97">
        <v>0</v>
      </c>
      <c r="AE222" s="97">
        <v>0</v>
      </c>
      <c r="AF222" s="120">
        <f t="shared" si="121"/>
        <v>0</v>
      </c>
    </row>
    <row r="223" spans="1:32" ht="22.5">
      <c r="A223" s="22" t="s">
        <v>313</v>
      </c>
      <c r="B223" s="22" t="s">
        <v>317</v>
      </c>
      <c r="C223" s="21">
        <v>71</v>
      </c>
      <c r="D223" s="26" t="s">
        <v>164</v>
      </c>
      <c r="E223" s="27" t="s">
        <v>358</v>
      </c>
      <c r="F223" s="54" t="s">
        <v>101</v>
      </c>
      <c r="G223" s="29">
        <f>H224</f>
        <v>147.048</v>
      </c>
      <c r="H223" s="30">
        <f>H224+H225</f>
        <v>980.31999999999994</v>
      </c>
      <c r="I223" s="30">
        <f>I224+I225</f>
        <v>0</v>
      </c>
      <c r="J223" s="30">
        <f>J224+J225</f>
        <v>0</v>
      </c>
      <c r="K223" s="31">
        <f t="shared" si="176"/>
        <v>980.31999999999994</v>
      </c>
      <c r="L223" s="30">
        <f t="shared" ref="L223:S223" si="184">L224+L225</f>
        <v>0</v>
      </c>
      <c r="M223" s="30">
        <f t="shared" si="184"/>
        <v>0</v>
      </c>
      <c r="N223" s="30">
        <f t="shared" si="184"/>
        <v>0</v>
      </c>
      <c r="O223" s="30">
        <f t="shared" si="184"/>
        <v>980.31999999999994</v>
      </c>
      <c r="P223" s="95">
        <f t="shared" si="184"/>
        <v>0</v>
      </c>
      <c r="Q223" s="95">
        <f t="shared" si="184"/>
        <v>0</v>
      </c>
      <c r="R223" s="95">
        <f t="shared" si="184"/>
        <v>0</v>
      </c>
      <c r="S223" s="95">
        <f t="shared" si="184"/>
        <v>0</v>
      </c>
      <c r="T223" s="95">
        <f t="shared" si="178"/>
        <v>0</v>
      </c>
      <c r="U223" s="95">
        <f>U224+U225</f>
        <v>0</v>
      </c>
      <c r="V223" s="95">
        <f t="shared" ref="V223:AE223" si="185">V224+V225</f>
        <v>0</v>
      </c>
      <c r="W223" s="95">
        <f t="shared" si="185"/>
        <v>0</v>
      </c>
      <c r="X223" s="95">
        <f t="shared" si="185"/>
        <v>0</v>
      </c>
      <c r="Y223" s="95">
        <f t="shared" si="185"/>
        <v>0</v>
      </c>
      <c r="Z223" s="95">
        <f t="shared" si="185"/>
        <v>0</v>
      </c>
      <c r="AA223" s="95">
        <f t="shared" si="185"/>
        <v>0</v>
      </c>
      <c r="AB223" s="95">
        <f t="shared" si="185"/>
        <v>0</v>
      </c>
      <c r="AC223" s="95">
        <f t="shared" si="185"/>
        <v>0</v>
      </c>
      <c r="AD223" s="95">
        <f t="shared" si="185"/>
        <v>0</v>
      </c>
      <c r="AE223" s="95">
        <f t="shared" si="185"/>
        <v>0</v>
      </c>
      <c r="AF223" s="30">
        <f t="shared" si="121"/>
        <v>0</v>
      </c>
    </row>
    <row r="224" spans="1:32">
      <c r="A224" s="22" t="s">
        <v>313</v>
      </c>
      <c r="B224" s="22" t="s">
        <v>317</v>
      </c>
      <c r="C224" s="32"/>
      <c r="D224" s="11" t="s">
        <v>31</v>
      </c>
      <c r="E224" s="36"/>
      <c r="F224" s="36"/>
      <c r="G224" s="36"/>
      <c r="H224" s="36">
        <f>J224+K224+AF224</f>
        <v>147.048</v>
      </c>
      <c r="I224" s="36">
        <v>0</v>
      </c>
      <c r="J224" s="36">
        <v>0</v>
      </c>
      <c r="K224" s="36">
        <f t="shared" si="176"/>
        <v>147.048</v>
      </c>
      <c r="L224" s="12">
        <v>0</v>
      </c>
      <c r="M224" s="12">
        <v>0</v>
      </c>
      <c r="N224" s="49">
        <v>0</v>
      </c>
      <c r="O224" s="49">
        <f>148.524-1.476</f>
        <v>147.048</v>
      </c>
      <c r="P224" s="100">
        <v>0</v>
      </c>
      <c r="Q224" s="100">
        <v>0</v>
      </c>
      <c r="R224" s="101">
        <v>0</v>
      </c>
      <c r="S224" s="101">
        <v>0</v>
      </c>
      <c r="T224" s="97">
        <f t="shared" si="178"/>
        <v>0</v>
      </c>
      <c r="U224" s="101">
        <v>0</v>
      </c>
      <c r="V224" s="101">
        <v>0</v>
      </c>
      <c r="W224" s="101">
        <v>0</v>
      </c>
      <c r="X224" s="101">
        <v>0</v>
      </c>
      <c r="Y224" s="101">
        <v>0</v>
      </c>
      <c r="Z224" s="101">
        <v>0</v>
      </c>
      <c r="AA224" s="101">
        <v>0</v>
      </c>
      <c r="AB224" s="101">
        <v>0</v>
      </c>
      <c r="AC224" s="101">
        <v>0</v>
      </c>
      <c r="AD224" s="101">
        <v>0</v>
      </c>
      <c r="AE224" s="101">
        <v>0</v>
      </c>
      <c r="AF224" s="120">
        <f t="shared" si="121"/>
        <v>0</v>
      </c>
    </row>
    <row r="225" spans="1:32">
      <c r="A225" s="22" t="s">
        <v>313</v>
      </c>
      <c r="B225" s="22" t="s">
        <v>317</v>
      </c>
      <c r="C225" s="32"/>
      <c r="D225" s="42" t="s">
        <v>41</v>
      </c>
      <c r="E225" s="36"/>
      <c r="F225" s="36"/>
      <c r="G225" s="36"/>
      <c r="H225" s="36">
        <f>J225+K225+AF225</f>
        <v>833.27199999999993</v>
      </c>
      <c r="I225" s="36">
        <v>0</v>
      </c>
      <c r="J225" s="36">
        <v>0</v>
      </c>
      <c r="K225" s="36">
        <f t="shared" si="176"/>
        <v>833.27199999999993</v>
      </c>
      <c r="L225" s="12">
        <v>0</v>
      </c>
      <c r="M225" s="12">
        <v>0</v>
      </c>
      <c r="N225" s="49">
        <v>0</v>
      </c>
      <c r="O225" s="13">
        <f>841.636-8.364</f>
        <v>833.27199999999993</v>
      </c>
      <c r="P225" s="100">
        <v>0</v>
      </c>
      <c r="Q225" s="100">
        <v>0</v>
      </c>
      <c r="R225" s="101">
        <v>0</v>
      </c>
      <c r="S225" s="101">
        <v>0</v>
      </c>
      <c r="T225" s="97">
        <f t="shared" si="178"/>
        <v>0</v>
      </c>
      <c r="U225" s="101">
        <v>0</v>
      </c>
      <c r="V225" s="101">
        <v>0</v>
      </c>
      <c r="W225" s="101">
        <v>0</v>
      </c>
      <c r="X225" s="101">
        <v>0</v>
      </c>
      <c r="Y225" s="101">
        <v>0</v>
      </c>
      <c r="Z225" s="101">
        <v>0</v>
      </c>
      <c r="AA225" s="101">
        <v>0</v>
      </c>
      <c r="AB225" s="101">
        <v>0</v>
      </c>
      <c r="AC225" s="101">
        <v>0</v>
      </c>
      <c r="AD225" s="101">
        <v>0</v>
      </c>
      <c r="AE225" s="101">
        <v>0</v>
      </c>
      <c r="AF225" s="120">
        <f t="shared" ref="AF225:AF290" si="186">R225+S225+T225</f>
        <v>0</v>
      </c>
    </row>
    <row r="226" spans="1:32" ht="22.5">
      <c r="A226" s="22" t="s">
        <v>313</v>
      </c>
      <c r="B226" s="22" t="s">
        <v>317</v>
      </c>
      <c r="C226" s="21">
        <v>72</v>
      </c>
      <c r="D226" s="26" t="s">
        <v>165</v>
      </c>
      <c r="E226" s="27" t="s">
        <v>358</v>
      </c>
      <c r="F226" s="54" t="s">
        <v>101</v>
      </c>
      <c r="G226" s="29">
        <f>H227</f>
        <v>8.2710000000000008</v>
      </c>
      <c r="H226" s="30">
        <f>H227+H228</f>
        <v>20.5</v>
      </c>
      <c r="I226" s="30">
        <f>I227+I228</f>
        <v>0</v>
      </c>
      <c r="J226" s="30">
        <f>J227+J228</f>
        <v>0</v>
      </c>
      <c r="K226" s="31">
        <f t="shared" si="176"/>
        <v>20.5</v>
      </c>
      <c r="L226" s="30">
        <f t="shared" ref="L226:S226" si="187">L227+L228</f>
        <v>0</v>
      </c>
      <c r="M226" s="30">
        <f t="shared" si="187"/>
        <v>0</v>
      </c>
      <c r="N226" s="30">
        <f t="shared" si="187"/>
        <v>0</v>
      </c>
      <c r="O226" s="30">
        <f t="shared" si="187"/>
        <v>20.5</v>
      </c>
      <c r="P226" s="95">
        <f t="shared" si="187"/>
        <v>0</v>
      </c>
      <c r="Q226" s="95">
        <f t="shared" si="187"/>
        <v>0</v>
      </c>
      <c r="R226" s="95">
        <f t="shared" si="187"/>
        <v>0</v>
      </c>
      <c r="S226" s="95">
        <f t="shared" si="187"/>
        <v>0</v>
      </c>
      <c r="T226" s="95">
        <f t="shared" si="178"/>
        <v>0</v>
      </c>
      <c r="U226" s="95">
        <f>U227+U228</f>
        <v>0</v>
      </c>
      <c r="V226" s="95">
        <f t="shared" ref="V226:AE226" si="188">V227+V228</f>
        <v>0</v>
      </c>
      <c r="W226" s="95">
        <f t="shared" si="188"/>
        <v>0</v>
      </c>
      <c r="X226" s="95">
        <f t="shared" si="188"/>
        <v>0</v>
      </c>
      <c r="Y226" s="95">
        <f t="shared" si="188"/>
        <v>0</v>
      </c>
      <c r="Z226" s="95">
        <f t="shared" si="188"/>
        <v>0</v>
      </c>
      <c r="AA226" s="95">
        <f t="shared" si="188"/>
        <v>0</v>
      </c>
      <c r="AB226" s="95">
        <f t="shared" si="188"/>
        <v>0</v>
      </c>
      <c r="AC226" s="95">
        <f t="shared" si="188"/>
        <v>0</v>
      </c>
      <c r="AD226" s="95">
        <f t="shared" si="188"/>
        <v>0</v>
      </c>
      <c r="AE226" s="95">
        <f t="shared" si="188"/>
        <v>0</v>
      </c>
      <c r="AF226" s="30">
        <f t="shared" si="186"/>
        <v>0</v>
      </c>
    </row>
    <row r="227" spans="1:32">
      <c r="A227" s="22" t="s">
        <v>313</v>
      </c>
      <c r="B227" s="22" t="s">
        <v>317</v>
      </c>
      <c r="C227" s="32"/>
      <c r="D227" s="11" t="s">
        <v>31</v>
      </c>
      <c r="E227" s="36"/>
      <c r="F227" s="36"/>
      <c r="G227" s="36"/>
      <c r="H227" s="36">
        <f>J227+K227+AF227</f>
        <v>8.2710000000000008</v>
      </c>
      <c r="I227" s="36">
        <v>0</v>
      </c>
      <c r="J227" s="36">
        <v>0</v>
      </c>
      <c r="K227" s="36">
        <f t="shared" si="176"/>
        <v>8.2710000000000008</v>
      </c>
      <c r="L227" s="12">
        <v>0</v>
      </c>
      <c r="M227" s="12">
        <v>0</v>
      </c>
      <c r="N227" s="49">
        <v>0</v>
      </c>
      <c r="O227" s="49">
        <v>8.2710000000000008</v>
      </c>
      <c r="P227" s="101">
        <v>0</v>
      </c>
      <c r="Q227" s="100">
        <v>0</v>
      </c>
      <c r="R227" s="101">
        <v>0</v>
      </c>
      <c r="S227" s="101">
        <v>0</v>
      </c>
      <c r="T227" s="97">
        <f t="shared" si="178"/>
        <v>0</v>
      </c>
      <c r="U227" s="101">
        <v>0</v>
      </c>
      <c r="V227" s="101">
        <v>0</v>
      </c>
      <c r="W227" s="101">
        <v>0</v>
      </c>
      <c r="X227" s="101">
        <v>0</v>
      </c>
      <c r="Y227" s="101">
        <v>0</v>
      </c>
      <c r="Z227" s="101">
        <v>0</v>
      </c>
      <c r="AA227" s="101">
        <v>0</v>
      </c>
      <c r="AB227" s="101">
        <v>0</v>
      </c>
      <c r="AC227" s="101">
        <v>0</v>
      </c>
      <c r="AD227" s="101">
        <v>0</v>
      </c>
      <c r="AE227" s="101">
        <v>0</v>
      </c>
      <c r="AF227" s="120">
        <f t="shared" si="186"/>
        <v>0</v>
      </c>
    </row>
    <row r="228" spans="1:32">
      <c r="A228" s="22" t="s">
        <v>313</v>
      </c>
      <c r="B228" s="22" t="s">
        <v>317</v>
      </c>
      <c r="C228" s="32"/>
      <c r="D228" s="42" t="s">
        <v>41</v>
      </c>
      <c r="E228" s="36"/>
      <c r="F228" s="36"/>
      <c r="G228" s="36"/>
      <c r="H228" s="36">
        <f>J228+K228+AF228</f>
        <v>12.228999999999999</v>
      </c>
      <c r="I228" s="36">
        <v>0</v>
      </c>
      <c r="J228" s="36">
        <v>0</v>
      </c>
      <c r="K228" s="36">
        <f t="shared" si="176"/>
        <v>12.228999999999999</v>
      </c>
      <c r="L228" s="12">
        <v>0</v>
      </c>
      <c r="M228" s="12">
        <v>0</v>
      </c>
      <c r="N228" s="49">
        <v>0</v>
      </c>
      <c r="O228" s="49">
        <v>12.228999999999999</v>
      </c>
      <c r="P228" s="101">
        <v>0</v>
      </c>
      <c r="Q228" s="100">
        <v>0</v>
      </c>
      <c r="R228" s="101">
        <v>0</v>
      </c>
      <c r="S228" s="101">
        <v>0</v>
      </c>
      <c r="T228" s="97">
        <f t="shared" si="178"/>
        <v>0</v>
      </c>
      <c r="U228" s="101">
        <v>0</v>
      </c>
      <c r="V228" s="101">
        <v>0</v>
      </c>
      <c r="W228" s="101">
        <v>0</v>
      </c>
      <c r="X228" s="101">
        <v>0</v>
      </c>
      <c r="Y228" s="101">
        <v>0</v>
      </c>
      <c r="Z228" s="101">
        <v>0</v>
      </c>
      <c r="AA228" s="101">
        <v>0</v>
      </c>
      <c r="AB228" s="101">
        <v>0</v>
      </c>
      <c r="AC228" s="101">
        <v>0</v>
      </c>
      <c r="AD228" s="101">
        <v>0</v>
      </c>
      <c r="AE228" s="101">
        <v>0</v>
      </c>
      <c r="AF228" s="120">
        <f t="shared" si="186"/>
        <v>0</v>
      </c>
    </row>
    <row r="229" spans="1:32" ht="20.25" customHeight="1">
      <c r="A229" s="22" t="s">
        <v>313</v>
      </c>
      <c r="B229" s="22" t="s">
        <v>317</v>
      </c>
      <c r="C229" s="21">
        <v>73</v>
      </c>
      <c r="D229" s="26" t="s">
        <v>166</v>
      </c>
      <c r="E229" s="27" t="s">
        <v>91</v>
      </c>
      <c r="F229" s="54">
        <v>2017</v>
      </c>
      <c r="G229" s="29">
        <f>H230</f>
        <v>11.86</v>
      </c>
      <c r="H229" s="30">
        <f>H230+H231</f>
        <v>11.86</v>
      </c>
      <c r="I229" s="30">
        <f>I230+I231</f>
        <v>0</v>
      </c>
      <c r="J229" s="30">
        <f>J230+J231</f>
        <v>0</v>
      </c>
      <c r="K229" s="31">
        <f t="shared" si="176"/>
        <v>11.86</v>
      </c>
      <c r="L229" s="30">
        <f t="shared" ref="L229:S229" si="189">L230+L231</f>
        <v>0</v>
      </c>
      <c r="M229" s="30">
        <f t="shared" si="189"/>
        <v>0</v>
      </c>
      <c r="N229" s="30">
        <f t="shared" si="189"/>
        <v>0</v>
      </c>
      <c r="O229" s="30">
        <f t="shared" si="189"/>
        <v>11.86</v>
      </c>
      <c r="P229" s="95">
        <f t="shared" si="189"/>
        <v>0</v>
      </c>
      <c r="Q229" s="95">
        <f t="shared" si="189"/>
        <v>0</v>
      </c>
      <c r="R229" s="95">
        <f t="shared" si="189"/>
        <v>0</v>
      </c>
      <c r="S229" s="95">
        <f t="shared" si="189"/>
        <v>0</v>
      </c>
      <c r="T229" s="95">
        <f t="shared" si="178"/>
        <v>0</v>
      </c>
      <c r="U229" s="95">
        <f>U230+U231</f>
        <v>0</v>
      </c>
      <c r="V229" s="95">
        <f t="shared" ref="V229:AE229" si="190">V230+V231</f>
        <v>0</v>
      </c>
      <c r="W229" s="95">
        <f t="shared" si="190"/>
        <v>0</v>
      </c>
      <c r="X229" s="95">
        <f t="shared" si="190"/>
        <v>0</v>
      </c>
      <c r="Y229" s="95">
        <f t="shared" si="190"/>
        <v>0</v>
      </c>
      <c r="Z229" s="95">
        <f t="shared" si="190"/>
        <v>0</v>
      </c>
      <c r="AA229" s="95">
        <f t="shared" si="190"/>
        <v>0</v>
      </c>
      <c r="AB229" s="95">
        <f t="shared" si="190"/>
        <v>0</v>
      </c>
      <c r="AC229" s="95">
        <f t="shared" si="190"/>
        <v>0</v>
      </c>
      <c r="AD229" s="95">
        <f t="shared" si="190"/>
        <v>0</v>
      </c>
      <c r="AE229" s="95">
        <f t="shared" si="190"/>
        <v>0</v>
      </c>
      <c r="AF229" s="30">
        <f t="shared" si="186"/>
        <v>0</v>
      </c>
    </row>
    <row r="230" spans="1:32">
      <c r="A230" s="22" t="s">
        <v>313</v>
      </c>
      <c r="B230" s="22" t="s">
        <v>317</v>
      </c>
      <c r="C230" s="32"/>
      <c r="D230" s="11" t="s">
        <v>31</v>
      </c>
      <c r="E230" s="36"/>
      <c r="F230" s="36"/>
      <c r="G230" s="36"/>
      <c r="H230" s="36">
        <f>J230+K230+AF230</f>
        <v>11.86</v>
      </c>
      <c r="I230" s="36">
        <v>0</v>
      </c>
      <c r="J230" s="36">
        <v>0</v>
      </c>
      <c r="K230" s="36">
        <f t="shared" si="176"/>
        <v>11.86</v>
      </c>
      <c r="L230" s="12">
        <v>0</v>
      </c>
      <c r="M230" s="12">
        <v>0</v>
      </c>
      <c r="N230" s="49">
        <v>0</v>
      </c>
      <c r="O230" s="53">
        <v>11.86</v>
      </c>
      <c r="P230" s="100">
        <v>0</v>
      </c>
      <c r="Q230" s="100">
        <v>0</v>
      </c>
      <c r="R230" s="101">
        <v>0</v>
      </c>
      <c r="S230" s="101">
        <v>0</v>
      </c>
      <c r="T230" s="97">
        <f t="shared" si="178"/>
        <v>0</v>
      </c>
      <c r="U230" s="101">
        <v>0</v>
      </c>
      <c r="V230" s="101">
        <v>0</v>
      </c>
      <c r="W230" s="101">
        <v>0</v>
      </c>
      <c r="X230" s="101">
        <v>0</v>
      </c>
      <c r="Y230" s="101">
        <v>0</v>
      </c>
      <c r="Z230" s="101">
        <v>0</v>
      </c>
      <c r="AA230" s="101">
        <v>0</v>
      </c>
      <c r="AB230" s="101">
        <v>0</v>
      </c>
      <c r="AC230" s="101">
        <v>0</v>
      </c>
      <c r="AD230" s="101">
        <v>0</v>
      </c>
      <c r="AE230" s="101">
        <v>0</v>
      </c>
      <c r="AF230" s="120">
        <f t="shared" si="186"/>
        <v>0</v>
      </c>
    </row>
    <row r="231" spans="1:32">
      <c r="A231" s="22" t="s">
        <v>313</v>
      </c>
      <c r="B231" s="22" t="s">
        <v>317</v>
      </c>
      <c r="C231" s="32"/>
      <c r="D231" s="42" t="s">
        <v>41</v>
      </c>
      <c r="E231" s="36"/>
      <c r="F231" s="36"/>
      <c r="G231" s="36"/>
      <c r="H231" s="36">
        <f>J231+K231+AF231</f>
        <v>0</v>
      </c>
      <c r="I231" s="36">
        <v>0</v>
      </c>
      <c r="J231" s="36">
        <v>0</v>
      </c>
      <c r="K231" s="36">
        <f t="shared" si="176"/>
        <v>0</v>
      </c>
      <c r="L231" s="12">
        <v>0</v>
      </c>
      <c r="M231" s="12">
        <v>0</v>
      </c>
      <c r="N231" s="49">
        <v>0</v>
      </c>
      <c r="O231" s="53">
        <v>0</v>
      </c>
      <c r="P231" s="100">
        <v>0</v>
      </c>
      <c r="Q231" s="100">
        <v>0</v>
      </c>
      <c r="R231" s="101">
        <v>0</v>
      </c>
      <c r="S231" s="101">
        <v>0</v>
      </c>
      <c r="T231" s="97">
        <f t="shared" si="178"/>
        <v>0</v>
      </c>
      <c r="U231" s="101">
        <v>0</v>
      </c>
      <c r="V231" s="101">
        <v>0</v>
      </c>
      <c r="W231" s="101">
        <v>0</v>
      </c>
      <c r="X231" s="101">
        <v>0</v>
      </c>
      <c r="Y231" s="101">
        <v>0</v>
      </c>
      <c r="Z231" s="101">
        <v>0</v>
      </c>
      <c r="AA231" s="101">
        <v>0</v>
      </c>
      <c r="AB231" s="101">
        <v>0</v>
      </c>
      <c r="AC231" s="101">
        <v>0</v>
      </c>
      <c r="AD231" s="101">
        <v>0</v>
      </c>
      <c r="AE231" s="101">
        <v>0</v>
      </c>
      <c r="AF231" s="120">
        <f t="shared" si="186"/>
        <v>0</v>
      </c>
    </row>
    <row r="232" spans="1:32" ht="22.5">
      <c r="A232" s="22" t="s">
        <v>313</v>
      </c>
      <c r="B232" s="22" t="s">
        <v>317</v>
      </c>
      <c r="C232" s="21">
        <v>74</v>
      </c>
      <c r="D232" s="26" t="s">
        <v>167</v>
      </c>
      <c r="E232" s="27" t="s">
        <v>358</v>
      </c>
      <c r="F232" s="54" t="s">
        <v>101</v>
      </c>
      <c r="G232" s="29">
        <f>H233</f>
        <v>191.274</v>
      </c>
      <c r="H232" s="30">
        <f>H233+H234</f>
        <v>990.16100000000006</v>
      </c>
      <c r="I232" s="30">
        <f>I233+I234</f>
        <v>0</v>
      </c>
      <c r="J232" s="30">
        <f>J233+J234</f>
        <v>0</v>
      </c>
      <c r="K232" s="31">
        <f t="shared" si="176"/>
        <v>990.16100000000006</v>
      </c>
      <c r="L232" s="30">
        <f t="shared" ref="L232:S232" si="191">L233+L234</f>
        <v>0</v>
      </c>
      <c r="M232" s="30">
        <f t="shared" si="191"/>
        <v>0</v>
      </c>
      <c r="N232" s="30">
        <f t="shared" si="191"/>
        <v>0</v>
      </c>
      <c r="O232" s="30">
        <f t="shared" si="191"/>
        <v>980.32100000000003</v>
      </c>
      <c r="P232" s="95">
        <f t="shared" si="191"/>
        <v>9.84</v>
      </c>
      <c r="Q232" s="95">
        <f t="shared" si="191"/>
        <v>0</v>
      </c>
      <c r="R232" s="95">
        <f t="shared" si="191"/>
        <v>0</v>
      </c>
      <c r="S232" s="95">
        <f t="shared" si="191"/>
        <v>0</v>
      </c>
      <c r="T232" s="95">
        <f t="shared" si="178"/>
        <v>0</v>
      </c>
      <c r="U232" s="95">
        <f>U233+U234</f>
        <v>0</v>
      </c>
      <c r="V232" s="95">
        <f t="shared" ref="V232:AE232" si="192">V233+V234</f>
        <v>0</v>
      </c>
      <c r="W232" s="95">
        <f t="shared" si="192"/>
        <v>0</v>
      </c>
      <c r="X232" s="95">
        <f t="shared" si="192"/>
        <v>0</v>
      </c>
      <c r="Y232" s="95">
        <f t="shared" si="192"/>
        <v>0</v>
      </c>
      <c r="Z232" s="95">
        <f t="shared" si="192"/>
        <v>0</v>
      </c>
      <c r="AA232" s="95">
        <f t="shared" si="192"/>
        <v>0</v>
      </c>
      <c r="AB232" s="95">
        <f t="shared" si="192"/>
        <v>0</v>
      </c>
      <c r="AC232" s="95">
        <f t="shared" si="192"/>
        <v>0</v>
      </c>
      <c r="AD232" s="95">
        <f t="shared" si="192"/>
        <v>0</v>
      </c>
      <c r="AE232" s="95">
        <f t="shared" si="192"/>
        <v>0</v>
      </c>
      <c r="AF232" s="30">
        <f t="shared" si="186"/>
        <v>0</v>
      </c>
    </row>
    <row r="233" spans="1:32">
      <c r="A233" s="22" t="s">
        <v>313</v>
      </c>
      <c r="B233" s="22" t="s">
        <v>317</v>
      </c>
      <c r="C233" s="32"/>
      <c r="D233" s="11" t="s">
        <v>31</v>
      </c>
      <c r="E233" s="36"/>
      <c r="F233" s="36"/>
      <c r="G233" s="36"/>
      <c r="H233" s="36">
        <f>J233+K233+AF233</f>
        <v>191.274</v>
      </c>
      <c r="I233" s="36">
        <v>0</v>
      </c>
      <c r="J233" s="36">
        <v>0</v>
      </c>
      <c r="K233" s="36">
        <f t="shared" si="176"/>
        <v>191.274</v>
      </c>
      <c r="L233" s="12">
        <v>0</v>
      </c>
      <c r="M233" s="12">
        <v>0</v>
      </c>
      <c r="N233" s="49">
        <v>0</v>
      </c>
      <c r="O233" s="13">
        <v>186.602</v>
      </c>
      <c r="P233" s="100">
        <v>4.6719999999999997</v>
      </c>
      <c r="Q233" s="100">
        <v>0</v>
      </c>
      <c r="R233" s="101">
        <v>0</v>
      </c>
      <c r="S233" s="101">
        <v>0</v>
      </c>
      <c r="T233" s="97">
        <f t="shared" si="178"/>
        <v>0</v>
      </c>
      <c r="U233" s="101">
        <v>0</v>
      </c>
      <c r="V233" s="101">
        <v>0</v>
      </c>
      <c r="W233" s="101">
        <v>0</v>
      </c>
      <c r="X233" s="101">
        <v>0</v>
      </c>
      <c r="Y233" s="101">
        <v>0</v>
      </c>
      <c r="Z233" s="101">
        <v>0</v>
      </c>
      <c r="AA233" s="101">
        <v>0</v>
      </c>
      <c r="AB233" s="101">
        <v>0</v>
      </c>
      <c r="AC233" s="101">
        <v>0</v>
      </c>
      <c r="AD233" s="101">
        <v>0</v>
      </c>
      <c r="AE233" s="101">
        <v>0</v>
      </c>
      <c r="AF233" s="120">
        <f t="shared" si="186"/>
        <v>0</v>
      </c>
    </row>
    <row r="234" spans="1:32">
      <c r="A234" s="22" t="s">
        <v>313</v>
      </c>
      <c r="B234" s="22" t="s">
        <v>317</v>
      </c>
      <c r="C234" s="32"/>
      <c r="D234" s="42" t="s">
        <v>41</v>
      </c>
      <c r="E234" s="36"/>
      <c r="F234" s="36"/>
      <c r="G234" s="36"/>
      <c r="H234" s="36">
        <f>J234+K234+AF234</f>
        <v>798.88700000000006</v>
      </c>
      <c r="I234" s="36">
        <v>0</v>
      </c>
      <c r="J234" s="36">
        <v>0</v>
      </c>
      <c r="K234" s="36">
        <f t="shared" si="176"/>
        <v>798.88700000000006</v>
      </c>
      <c r="L234" s="12">
        <v>0</v>
      </c>
      <c r="M234" s="12">
        <v>0</v>
      </c>
      <c r="N234" s="49">
        <v>0</v>
      </c>
      <c r="O234" s="13">
        <v>793.71900000000005</v>
      </c>
      <c r="P234" s="100">
        <v>5.1680000000000001</v>
      </c>
      <c r="Q234" s="100">
        <v>0</v>
      </c>
      <c r="R234" s="101">
        <v>0</v>
      </c>
      <c r="S234" s="101">
        <v>0</v>
      </c>
      <c r="T234" s="97">
        <f t="shared" si="178"/>
        <v>0</v>
      </c>
      <c r="U234" s="101">
        <v>0</v>
      </c>
      <c r="V234" s="101">
        <v>0</v>
      </c>
      <c r="W234" s="101">
        <v>0</v>
      </c>
      <c r="X234" s="101">
        <v>0</v>
      </c>
      <c r="Y234" s="101">
        <v>0</v>
      </c>
      <c r="Z234" s="101">
        <v>0</v>
      </c>
      <c r="AA234" s="101">
        <v>0</v>
      </c>
      <c r="AB234" s="101">
        <v>0</v>
      </c>
      <c r="AC234" s="101">
        <v>0</v>
      </c>
      <c r="AD234" s="101">
        <v>0</v>
      </c>
      <c r="AE234" s="101">
        <v>0</v>
      </c>
      <c r="AF234" s="120">
        <f t="shared" si="186"/>
        <v>0</v>
      </c>
    </row>
    <row r="235" spans="1:32" ht="22.5">
      <c r="A235" s="22" t="s">
        <v>313</v>
      </c>
      <c r="B235" s="22" t="s">
        <v>317</v>
      </c>
      <c r="C235" s="21">
        <v>75</v>
      </c>
      <c r="D235" s="26" t="s">
        <v>168</v>
      </c>
      <c r="E235" s="27" t="s">
        <v>358</v>
      </c>
      <c r="F235" s="54" t="s">
        <v>101</v>
      </c>
      <c r="G235" s="29">
        <f>H236</f>
        <v>3.2490000000000001</v>
      </c>
      <c r="H235" s="30">
        <f>H236+H237</f>
        <v>20.5</v>
      </c>
      <c r="I235" s="30">
        <f>I236+I237</f>
        <v>0</v>
      </c>
      <c r="J235" s="30">
        <f>J236+J237</f>
        <v>0</v>
      </c>
      <c r="K235" s="31">
        <f t="shared" si="176"/>
        <v>20.5</v>
      </c>
      <c r="L235" s="30">
        <f t="shared" ref="L235:S235" si="193">L236+L237</f>
        <v>0</v>
      </c>
      <c r="M235" s="30">
        <f t="shared" si="193"/>
        <v>0</v>
      </c>
      <c r="N235" s="30">
        <f t="shared" si="193"/>
        <v>0</v>
      </c>
      <c r="O235" s="30">
        <f t="shared" si="193"/>
        <v>20.5</v>
      </c>
      <c r="P235" s="95">
        <f t="shared" si="193"/>
        <v>0</v>
      </c>
      <c r="Q235" s="95">
        <f t="shared" si="193"/>
        <v>0</v>
      </c>
      <c r="R235" s="95">
        <f t="shared" si="193"/>
        <v>0</v>
      </c>
      <c r="S235" s="95">
        <f t="shared" si="193"/>
        <v>0</v>
      </c>
      <c r="T235" s="95">
        <f t="shared" si="178"/>
        <v>0</v>
      </c>
      <c r="U235" s="95">
        <f>U236+U237</f>
        <v>0</v>
      </c>
      <c r="V235" s="95">
        <f t="shared" ref="V235:AE235" si="194">V236+V237</f>
        <v>0</v>
      </c>
      <c r="W235" s="95">
        <f t="shared" si="194"/>
        <v>0</v>
      </c>
      <c r="X235" s="95">
        <f t="shared" si="194"/>
        <v>0</v>
      </c>
      <c r="Y235" s="95">
        <f t="shared" si="194"/>
        <v>0</v>
      </c>
      <c r="Z235" s="95">
        <f t="shared" si="194"/>
        <v>0</v>
      </c>
      <c r="AA235" s="95">
        <f t="shared" si="194"/>
        <v>0</v>
      </c>
      <c r="AB235" s="95">
        <f t="shared" si="194"/>
        <v>0</v>
      </c>
      <c r="AC235" s="95">
        <f t="shared" si="194"/>
        <v>0</v>
      </c>
      <c r="AD235" s="95">
        <f t="shared" si="194"/>
        <v>0</v>
      </c>
      <c r="AE235" s="95">
        <f t="shared" si="194"/>
        <v>0</v>
      </c>
      <c r="AF235" s="30">
        <f t="shared" si="186"/>
        <v>0</v>
      </c>
    </row>
    <row r="236" spans="1:32">
      <c r="A236" s="22" t="s">
        <v>313</v>
      </c>
      <c r="B236" s="22" t="s">
        <v>317</v>
      </c>
      <c r="C236" s="32"/>
      <c r="D236" s="11" t="s">
        <v>31</v>
      </c>
      <c r="E236" s="36"/>
      <c r="F236" s="36"/>
      <c r="G236" s="36"/>
      <c r="H236" s="36">
        <f>J236+K236+AF236</f>
        <v>3.2490000000000001</v>
      </c>
      <c r="I236" s="36">
        <v>0</v>
      </c>
      <c r="J236" s="36">
        <v>0</v>
      </c>
      <c r="K236" s="36">
        <f t="shared" si="176"/>
        <v>3.2490000000000001</v>
      </c>
      <c r="L236" s="12">
        <v>0</v>
      </c>
      <c r="M236" s="12">
        <v>0</v>
      </c>
      <c r="N236" s="49">
        <v>0</v>
      </c>
      <c r="O236" s="49">
        <v>3.2490000000000001</v>
      </c>
      <c r="P236" s="101">
        <v>0</v>
      </c>
      <c r="Q236" s="100">
        <v>0</v>
      </c>
      <c r="R236" s="101">
        <v>0</v>
      </c>
      <c r="S236" s="101">
        <v>0</v>
      </c>
      <c r="T236" s="97">
        <f t="shared" si="178"/>
        <v>0</v>
      </c>
      <c r="U236" s="101">
        <v>0</v>
      </c>
      <c r="V236" s="101">
        <v>0</v>
      </c>
      <c r="W236" s="101">
        <v>0</v>
      </c>
      <c r="X236" s="101">
        <v>0</v>
      </c>
      <c r="Y236" s="101">
        <v>0</v>
      </c>
      <c r="Z236" s="101">
        <v>0</v>
      </c>
      <c r="AA236" s="101">
        <v>0</v>
      </c>
      <c r="AB236" s="101">
        <v>0</v>
      </c>
      <c r="AC236" s="101">
        <v>0</v>
      </c>
      <c r="AD236" s="101">
        <v>0</v>
      </c>
      <c r="AE236" s="101">
        <v>0</v>
      </c>
      <c r="AF236" s="120">
        <f t="shared" si="186"/>
        <v>0</v>
      </c>
    </row>
    <row r="237" spans="1:32">
      <c r="A237" s="22" t="s">
        <v>313</v>
      </c>
      <c r="B237" s="22" t="s">
        <v>317</v>
      </c>
      <c r="C237" s="32"/>
      <c r="D237" s="42" t="s">
        <v>41</v>
      </c>
      <c r="E237" s="36"/>
      <c r="F237" s="36"/>
      <c r="G237" s="36"/>
      <c r="H237" s="36">
        <f>J237+K237+AF237</f>
        <v>17.251000000000001</v>
      </c>
      <c r="I237" s="36">
        <v>0</v>
      </c>
      <c r="J237" s="36">
        <v>0</v>
      </c>
      <c r="K237" s="36">
        <f t="shared" si="176"/>
        <v>17.251000000000001</v>
      </c>
      <c r="L237" s="12">
        <v>0</v>
      </c>
      <c r="M237" s="12">
        <v>0</v>
      </c>
      <c r="N237" s="49">
        <v>0</v>
      </c>
      <c r="O237" s="49">
        <v>17.251000000000001</v>
      </c>
      <c r="P237" s="101">
        <v>0</v>
      </c>
      <c r="Q237" s="100">
        <v>0</v>
      </c>
      <c r="R237" s="101">
        <v>0</v>
      </c>
      <c r="S237" s="101">
        <v>0</v>
      </c>
      <c r="T237" s="97">
        <f t="shared" si="178"/>
        <v>0</v>
      </c>
      <c r="U237" s="101">
        <v>0</v>
      </c>
      <c r="V237" s="101">
        <v>0</v>
      </c>
      <c r="W237" s="101">
        <v>0</v>
      </c>
      <c r="X237" s="101">
        <v>0</v>
      </c>
      <c r="Y237" s="101">
        <v>0</v>
      </c>
      <c r="Z237" s="101">
        <v>0</v>
      </c>
      <c r="AA237" s="101">
        <v>0</v>
      </c>
      <c r="AB237" s="101">
        <v>0</v>
      </c>
      <c r="AC237" s="101">
        <v>0</v>
      </c>
      <c r="AD237" s="101">
        <v>0</v>
      </c>
      <c r="AE237" s="101">
        <v>0</v>
      </c>
      <c r="AF237" s="120">
        <f t="shared" si="186"/>
        <v>0</v>
      </c>
    </row>
    <row r="238" spans="1:32" ht="21.75" customHeight="1">
      <c r="A238" s="22" t="s">
        <v>313</v>
      </c>
      <c r="B238" s="22" t="s">
        <v>317</v>
      </c>
      <c r="C238" s="21">
        <v>76</v>
      </c>
      <c r="D238" s="26" t="s">
        <v>169</v>
      </c>
      <c r="E238" s="27" t="s">
        <v>358</v>
      </c>
      <c r="F238" s="54" t="s">
        <v>101</v>
      </c>
      <c r="G238" s="29">
        <f>H239</f>
        <v>1.599</v>
      </c>
      <c r="H238" s="30">
        <f>H239+H240</f>
        <v>10.66</v>
      </c>
      <c r="I238" s="31">
        <f>I239</f>
        <v>0</v>
      </c>
      <c r="J238" s="31">
        <f>J239</f>
        <v>0</v>
      </c>
      <c r="K238" s="31">
        <f t="shared" si="176"/>
        <v>10.66</v>
      </c>
      <c r="L238" s="30">
        <f t="shared" ref="L238:AF238" si="195">L239+L240</f>
        <v>0</v>
      </c>
      <c r="M238" s="30">
        <f t="shared" si="195"/>
        <v>0</v>
      </c>
      <c r="N238" s="30">
        <f t="shared" si="195"/>
        <v>0</v>
      </c>
      <c r="O238" s="30">
        <f t="shared" si="195"/>
        <v>10.66</v>
      </c>
      <c r="P238" s="95">
        <f t="shared" si="195"/>
        <v>0</v>
      </c>
      <c r="Q238" s="95">
        <f t="shared" si="195"/>
        <v>0</v>
      </c>
      <c r="R238" s="95">
        <f t="shared" si="195"/>
        <v>0</v>
      </c>
      <c r="S238" s="95">
        <f t="shared" si="195"/>
        <v>0</v>
      </c>
      <c r="T238" s="95">
        <f t="shared" si="195"/>
        <v>0</v>
      </c>
      <c r="U238" s="95">
        <f t="shared" si="195"/>
        <v>0</v>
      </c>
      <c r="V238" s="95">
        <f t="shared" si="195"/>
        <v>0</v>
      </c>
      <c r="W238" s="95">
        <f t="shared" si="195"/>
        <v>0</v>
      </c>
      <c r="X238" s="95">
        <f t="shared" si="195"/>
        <v>0</v>
      </c>
      <c r="Y238" s="95">
        <f t="shared" si="195"/>
        <v>0</v>
      </c>
      <c r="Z238" s="95">
        <f t="shared" si="195"/>
        <v>0</v>
      </c>
      <c r="AA238" s="95">
        <f t="shared" si="195"/>
        <v>0</v>
      </c>
      <c r="AB238" s="95">
        <f t="shared" si="195"/>
        <v>0</v>
      </c>
      <c r="AC238" s="95">
        <f t="shared" si="195"/>
        <v>0</v>
      </c>
      <c r="AD238" s="95">
        <f t="shared" si="195"/>
        <v>0</v>
      </c>
      <c r="AE238" s="95">
        <f t="shared" si="195"/>
        <v>0</v>
      </c>
      <c r="AF238" s="30">
        <f t="shared" si="195"/>
        <v>0</v>
      </c>
    </row>
    <row r="239" spans="1:32">
      <c r="A239" s="22" t="s">
        <v>313</v>
      </c>
      <c r="B239" s="22" t="s">
        <v>317</v>
      </c>
      <c r="C239" s="32"/>
      <c r="D239" s="11" t="s">
        <v>31</v>
      </c>
      <c r="E239" s="36"/>
      <c r="F239" s="36"/>
      <c r="G239" s="36"/>
      <c r="H239" s="36">
        <f>J239+K239+AF239</f>
        <v>1.599</v>
      </c>
      <c r="I239" s="36">
        <v>0</v>
      </c>
      <c r="J239" s="36">
        <v>0</v>
      </c>
      <c r="K239" s="36">
        <f t="shared" si="176"/>
        <v>1.599</v>
      </c>
      <c r="L239" s="12">
        <v>0</v>
      </c>
      <c r="M239" s="12">
        <v>0</v>
      </c>
      <c r="N239" s="49">
        <v>0</v>
      </c>
      <c r="O239" s="49">
        <v>1.599</v>
      </c>
      <c r="P239" s="101">
        <v>0</v>
      </c>
      <c r="Q239" s="100">
        <v>0</v>
      </c>
      <c r="R239" s="101">
        <v>0</v>
      </c>
      <c r="S239" s="101">
        <v>0</v>
      </c>
      <c r="T239" s="97">
        <f t="shared" ref="T239:T249" si="196">SUM(U239:AE239)</f>
        <v>0</v>
      </c>
      <c r="U239" s="101">
        <v>0</v>
      </c>
      <c r="V239" s="101">
        <v>0</v>
      </c>
      <c r="W239" s="101">
        <v>0</v>
      </c>
      <c r="X239" s="101">
        <v>0</v>
      </c>
      <c r="Y239" s="101">
        <v>0</v>
      </c>
      <c r="Z239" s="101">
        <v>0</v>
      </c>
      <c r="AA239" s="101">
        <v>0</v>
      </c>
      <c r="AB239" s="101">
        <v>0</v>
      </c>
      <c r="AC239" s="101">
        <v>0</v>
      </c>
      <c r="AD239" s="101">
        <v>0</v>
      </c>
      <c r="AE239" s="101">
        <v>0</v>
      </c>
      <c r="AF239" s="120">
        <f t="shared" si="186"/>
        <v>0</v>
      </c>
    </row>
    <row r="240" spans="1:32">
      <c r="A240" s="22" t="s">
        <v>313</v>
      </c>
      <c r="B240" s="22" t="s">
        <v>317</v>
      </c>
      <c r="C240" s="32"/>
      <c r="D240" s="42" t="s">
        <v>41</v>
      </c>
      <c r="E240" s="36"/>
      <c r="F240" s="36"/>
      <c r="G240" s="36"/>
      <c r="H240" s="36">
        <f>J240+K240+AF240</f>
        <v>9.0609999999999999</v>
      </c>
      <c r="I240" s="36">
        <v>0</v>
      </c>
      <c r="J240" s="36">
        <v>0</v>
      </c>
      <c r="K240" s="36">
        <f t="shared" si="176"/>
        <v>9.0609999999999999</v>
      </c>
      <c r="L240" s="12">
        <v>0</v>
      </c>
      <c r="M240" s="12">
        <v>0</v>
      </c>
      <c r="N240" s="49">
        <v>0</v>
      </c>
      <c r="O240" s="49">
        <v>9.0609999999999999</v>
      </c>
      <c r="P240" s="101">
        <v>0</v>
      </c>
      <c r="Q240" s="100">
        <v>0</v>
      </c>
      <c r="R240" s="101">
        <v>0</v>
      </c>
      <c r="S240" s="101">
        <v>0</v>
      </c>
      <c r="T240" s="97">
        <f t="shared" si="196"/>
        <v>0</v>
      </c>
      <c r="U240" s="101">
        <v>0</v>
      </c>
      <c r="V240" s="101">
        <v>0</v>
      </c>
      <c r="W240" s="101">
        <v>0</v>
      </c>
      <c r="X240" s="101">
        <v>0</v>
      </c>
      <c r="Y240" s="101">
        <v>0</v>
      </c>
      <c r="Z240" s="101">
        <v>0</v>
      </c>
      <c r="AA240" s="101">
        <v>0</v>
      </c>
      <c r="AB240" s="101">
        <v>0</v>
      </c>
      <c r="AC240" s="101">
        <v>0</v>
      </c>
      <c r="AD240" s="101">
        <v>0</v>
      </c>
      <c r="AE240" s="101">
        <v>0</v>
      </c>
      <c r="AF240" s="120">
        <f t="shared" si="186"/>
        <v>0</v>
      </c>
    </row>
    <row r="241" spans="1:32" ht="33.75">
      <c r="A241" s="22" t="s">
        <v>313</v>
      </c>
      <c r="B241" s="22" t="s">
        <v>317</v>
      </c>
      <c r="C241" s="21">
        <v>77</v>
      </c>
      <c r="D241" s="26" t="s">
        <v>170</v>
      </c>
      <c r="E241" s="27" t="s">
        <v>356</v>
      </c>
      <c r="F241" s="54" t="s">
        <v>60</v>
      </c>
      <c r="G241" s="29">
        <f>H242</f>
        <v>13301.001999999999</v>
      </c>
      <c r="H241" s="30">
        <f>H242+H243</f>
        <v>24602.416999999998</v>
      </c>
      <c r="I241" s="30">
        <f>I242+I243</f>
        <v>0</v>
      </c>
      <c r="J241" s="30">
        <f>J242+J243</f>
        <v>0</v>
      </c>
      <c r="K241" s="31">
        <f t="shared" si="176"/>
        <v>24602.416999999998</v>
      </c>
      <c r="L241" s="30">
        <f t="shared" ref="L241:S241" si="197">L242+L243</f>
        <v>0</v>
      </c>
      <c r="M241" s="30">
        <f t="shared" si="197"/>
        <v>0</v>
      </c>
      <c r="N241" s="30">
        <f t="shared" si="197"/>
        <v>329</v>
      </c>
      <c r="O241" s="30">
        <f t="shared" si="197"/>
        <v>1333.374</v>
      </c>
      <c r="P241" s="95">
        <f t="shared" si="197"/>
        <v>20382.625999999997</v>
      </c>
      <c r="Q241" s="95">
        <f t="shared" si="197"/>
        <v>2557.4169999999999</v>
      </c>
      <c r="R241" s="95">
        <f t="shared" si="197"/>
        <v>0</v>
      </c>
      <c r="S241" s="95">
        <f t="shared" si="197"/>
        <v>0</v>
      </c>
      <c r="T241" s="95">
        <f t="shared" si="196"/>
        <v>0</v>
      </c>
      <c r="U241" s="95">
        <f>U242+U243</f>
        <v>0</v>
      </c>
      <c r="V241" s="95">
        <f t="shared" ref="V241:AE241" si="198">V242+V243</f>
        <v>0</v>
      </c>
      <c r="W241" s="95">
        <f t="shared" si="198"/>
        <v>0</v>
      </c>
      <c r="X241" s="95">
        <f t="shared" si="198"/>
        <v>0</v>
      </c>
      <c r="Y241" s="95">
        <f t="shared" si="198"/>
        <v>0</v>
      </c>
      <c r="Z241" s="95">
        <f t="shared" si="198"/>
        <v>0</v>
      </c>
      <c r="AA241" s="95">
        <f t="shared" si="198"/>
        <v>0</v>
      </c>
      <c r="AB241" s="95">
        <f t="shared" si="198"/>
        <v>0</v>
      </c>
      <c r="AC241" s="95">
        <f t="shared" si="198"/>
        <v>0</v>
      </c>
      <c r="AD241" s="95">
        <f t="shared" si="198"/>
        <v>0</v>
      </c>
      <c r="AE241" s="95">
        <f t="shared" si="198"/>
        <v>0</v>
      </c>
      <c r="AF241" s="30">
        <f t="shared" si="186"/>
        <v>0</v>
      </c>
    </row>
    <row r="242" spans="1:32">
      <c r="A242" s="22" t="s">
        <v>313</v>
      </c>
      <c r="B242" s="22" t="s">
        <v>317</v>
      </c>
      <c r="C242" s="32"/>
      <c r="D242" s="11" t="s">
        <v>31</v>
      </c>
      <c r="E242" s="36"/>
      <c r="F242" s="36"/>
      <c r="G242" s="36"/>
      <c r="H242" s="36">
        <f>J242+K242+AF242</f>
        <v>13301.001999999999</v>
      </c>
      <c r="I242" s="36">
        <v>0</v>
      </c>
      <c r="J242" s="36">
        <v>0</v>
      </c>
      <c r="K242" s="36">
        <f t="shared" si="176"/>
        <v>13301.001999999999</v>
      </c>
      <c r="L242" s="12">
        <v>0</v>
      </c>
      <c r="M242" s="12">
        <v>0</v>
      </c>
      <c r="N242" s="49">
        <v>329</v>
      </c>
      <c r="O242" s="13">
        <f>5.904+14.834+196.896</f>
        <v>217.63399999999999</v>
      </c>
      <c r="P242" s="97">
        <f>10196.951</f>
        <v>10196.950999999999</v>
      </c>
      <c r="Q242" s="96">
        <f>2457.417+100</f>
        <v>2557.4169999999999</v>
      </c>
      <c r="R242" s="101">
        <v>0</v>
      </c>
      <c r="S242" s="101">
        <v>0</v>
      </c>
      <c r="T242" s="97">
        <f t="shared" si="196"/>
        <v>0</v>
      </c>
      <c r="U242" s="101">
        <v>0</v>
      </c>
      <c r="V242" s="101">
        <v>0</v>
      </c>
      <c r="W242" s="101">
        <v>0</v>
      </c>
      <c r="X242" s="101">
        <v>0</v>
      </c>
      <c r="Y242" s="101">
        <v>0</v>
      </c>
      <c r="Z242" s="101">
        <v>0</v>
      </c>
      <c r="AA242" s="101">
        <v>0</v>
      </c>
      <c r="AB242" s="101">
        <v>0</v>
      </c>
      <c r="AC242" s="101">
        <v>0</v>
      </c>
      <c r="AD242" s="101">
        <v>0</v>
      </c>
      <c r="AE242" s="101">
        <v>0</v>
      </c>
      <c r="AF242" s="120">
        <f t="shared" si="186"/>
        <v>0</v>
      </c>
    </row>
    <row r="243" spans="1:32">
      <c r="A243" s="22" t="s">
        <v>313</v>
      </c>
      <c r="B243" s="22" t="s">
        <v>317</v>
      </c>
      <c r="C243" s="32"/>
      <c r="D243" s="42" t="s">
        <v>41</v>
      </c>
      <c r="E243" s="36"/>
      <c r="F243" s="36"/>
      <c r="G243" s="36"/>
      <c r="H243" s="36">
        <f>J243+K243+AF243</f>
        <v>11301.414999999999</v>
      </c>
      <c r="I243" s="36">
        <v>0</v>
      </c>
      <c r="J243" s="36">
        <v>0</v>
      </c>
      <c r="K243" s="36">
        <f t="shared" si="176"/>
        <v>11301.414999999999</v>
      </c>
      <c r="L243" s="12">
        <v>0</v>
      </c>
      <c r="M243" s="12">
        <v>0</v>
      </c>
      <c r="N243" s="49">
        <v>0</v>
      </c>
      <c r="O243" s="13">
        <v>1115.74</v>
      </c>
      <c r="P243" s="97">
        <v>10185.674999999999</v>
      </c>
      <c r="Q243" s="100">
        <v>0</v>
      </c>
      <c r="R243" s="101">
        <v>0</v>
      </c>
      <c r="S243" s="101">
        <v>0</v>
      </c>
      <c r="T243" s="97">
        <f t="shared" si="196"/>
        <v>0</v>
      </c>
      <c r="U243" s="101">
        <v>0</v>
      </c>
      <c r="V243" s="101">
        <v>0</v>
      </c>
      <c r="W243" s="101">
        <v>0</v>
      </c>
      <c r="X243" s="101">
        <v>0</v>
      </c>
      <c r="Y243" s="101">
        <v>0</v>
      </c>
      <c r="Z243" s="101">
        <v>0</v>
      </c>
      <c r="AA243" s="101">
        <v>0</v>
      </c>
      <c r="AB243" s="101">
        <v>0</v>
      </c>
      <c r="AC243" s="101">
        <v>0</v>
      </c>
      <c r="AD243" s="101">
        <v>0</v>
      </c>
      <c r="AE243" s="101">
        <v>0</v>
      </c>
      <c r="AF243" s="120">
        <f t="shared" si="186"/>
        <v>0</v>
      </c>
    </row>
    <row r="244" spans="1:32" ht="22.5">
      <c r="A244" s="22" t="s">
        <v>313</v>
      </c>
      <c r="B244" s="22" t="s">
        <v>317</v>
      </c>
      <c r="C244" s="62">
        <v>78</v>
      </c>
      <c r="D244" s="63" t="s">
        <v>347</v>
      </c>
      <c r="E244" s="64" t="s">
        <v>163</v>
      </c>
      <c r="F244" s="65" t="s">
        <v>101</v>
      </c>
      <c r="G244" s="113">
        <f>H245</f>
        <v>1301.5999999999999</v>
      </c>
      <c r="H244" s="77">
        <f>H245</f>
        <v>1301.5999999999999</v>
      </c>
      <c r="I244" s="66"/>
      <c r="J244" s="66"/>
      <c r="K244" s="31">
        <f t="shared" ref="K244:K245" si="199">SUM(M244:Q244)</f>
        <v>1301.5999999999999</v>
      </c>
      <c r="L244" s="67"/>
      <c r="M244" s="67"/>
      <c r="N244" s="68"/>
      <c r="O244" s="59">
        <f>O245</f>
        <v>577.79999999999995</v>
      </c>
      <c r="P244" s="106">
        <f>P245</f>
        <v>723.8</v>
      </c>
      <c r="Q244" s="107"/>
      <c r="R244" s="107"/>
      <c r="S244" s="107"/>
      <c r="T244" s="108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30">
        <f t="shared" si="186"/>
        <v>0</v>
      </c>
    </row>
    <row r="245" spans="1:32">
      <c r="A245" s="22" t="s">
        <v>313</v>
      </c>
      <c r="B245" s="22" t="s">
        <v>317</v>
      </c>
      <c r="C245" s="32"/>
      <c r="D245" s="11" t="s">
        <v>31</v>
      </c>
      <c r="E245" s="36"/>
      <c r="F245" s="36"/>
      <c r="G245" s="36"/>
      <c r="H245" s="36">
        <f>J245+K245+AF245</f>
        <v>1301.5999999999999</v>
      </c>
      <c r="I245" s="36"/>
      <c r="J245" s="36"/>
      <c r="K245" s="36">
        <f t="shared" si="199"/>
        <v>1301.5999999999999</v>
      </c>
      <c r="L245" s="12"/>
      <c r="M245" s="12"/>
      <c r="N245" s="49"/>
      <c r="O245" s="13">
        <v>577.79999999999995</v>
      </c>
      <c r="P245" s="97">
        <v>723.8</v>
      </c>
      <c r="Q245" s="100"/>
      <c r="R245" s="101"/>
      <c r="S245" s="101"/>
      <c r="T245" s="97"/>
      <c r="U245" s="101"/>
      <c r="V245" s="101"/>
      <c r="W245" s="101"/>
      <c r="X245" s="101"/>
      <c r="Y245" s="101"/>
      <c r="Z245" s="101"/>
      <c r="AA245" s="101"/>
      <c r="AB245" s="101"/>
      <c r="AC245" s="101"/>
      <c r="AD245" s="101"/>
      <c r="AE245" s="101"/>
      <c r="AF245" s="118"/>
    </row>
    <row r="246" spans="1:32">
      <c r="A246" s="22" t="s">
        <v>313</v>
      </c>
      <c r="B246" s="22" t="s">
        <v>317</v>
      </c>
      <c r="C246" s="62">
        <v>79</v>
      </c>
      <c r="D246" s="63" t="s">
        <v>111</v>
      </c>
      <c r="E246" s="64" t="s">
        <v>375</v>
      </c>
      <c r="F246" s="69">
        <v>2018</v>
      </c>
      <c r="G246" s="113">
        <f>H247</f>
        <v>364</v>
      </c>
      <c r="H246" s="77">
        <f>H247</f>
        <v>364</v>
      </c>
      <c r="I246" s="66"/>
      <c r="J246" s="66"/>
      <c r="K246" s="31">
        <f t="shared" si="176"/>
        <v>364</v>
      </c>
      <c r="L246" s="67"/>
      <c r="M246" s="67"/>
      <c r="N246" s="68"/>
      <c r="O246" s="59">
        <f>O247</f>
        <v>0</v>
      </c>
      <c r="P246" s="106">
        <f>P247</f>
        <v>364</v>
      </c>
      <c r="Q246" s="107"/>
      <c r="R246" s="107"/>
      <c r="S246" s="107"/>
      <c r="T246" s="108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30">
        <f t="shared" si="186"/>
        <v>0</v>
      </c>
    </row>
    <row r="247" spans="1:32">
      <c r="A247" s="22" t="s">
        <v>313</v>
      </c>
      <c r="B247" s="22" t="s">
        <v>317</v>
      </c>
      <c r="C247" s="32"/>
      <c r="D247" s="11" t="s">
        <v>31</v>
      </c>
      <c r="E247" s="36"/>
      <c r="F247" s="36"/>
      <c r="G247" s="36"/>
      <c r="H247" s="36">
        <f>J247+K247+AF247</f>
        <v>364</v>
      </c>
      <c r="I247" s="36"/>
      <c r="J247" s="36"/>
      <c r="K247" s="36">
        <f t="shared" si="176"/>
        <v>364</v>
      </c>
      <c r="L247" s="12"/>
      <c r="M247" s="12"/>
      <c r="N247" s="49"/>
      <c r="O247" s="13">
        <v>0</v>
      </c>
      <c r="P247" s="100">
        <v>364</v>
      </c>
      <c r="Q247" s="100"/>
      <c r="R247" s="101"/>
      <c r="S247" s="101"/>
      <c r="T247" s="97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101"/>
      <c r="AE247" s="101"/>
      <c r="AF247" s="118"/>
    </row>
    <row r="248" spans="1:32" ht="22.5">
      <c r="A248" s="22" t="s">
        <v>312</v>
      </c>
      <c r="B248" s="22" t="s">
        <v>314</v>
      </c>
      <c r="C248" s="58">
        <v>80</v>
      </c>
      <c r="D248" s="41" t="s">
        <v>172</v>
      </c>
      <c r="E248" s="27" t="s">
        <v>163</v>
      </c>
      <c r="F248" s="54">
        <v>2017</v>
      </c>
      <c r="G248" s="29">
        <f>H249</f>
        <v>1097.8</v>
      </c>
      <c r="H248" s="30">
        <f>H249</f>
        <v>1097.8</v>
      </c>
      <c r="I248" s="31">
        <f>I249</f>
        <v>0</v>
      </c>
      <c r="J248" s="31">
        <f>J249</f>
        <v>0</v>
      </c>
      <c r="K248" s="31">
        <f t="shared" si="176"/>
        <v>1097.8</v>
      </c>
      <c r="L248" s="30">
        <f>L249</f>
        <v>0</v>
      </c>
      <c r="M248" s="30">
        <f t="shared" ref="M248:S248" si="200">M249</f>
        <v>0</v>
      </c>
      <c r="N248" s="30">
        <f t="shared" si="200"/>
        <v>0</v>
      </c>
      <c r="O248" s="30">
        <f t="shared" si="200"/>
        <v>1097.8</v>
      </c>
      <c r="P248" s="95">
        <f t="shared" si="200"/>
        <v>0</v>
      </c>
      <c r="Q248" s="95">
        <f t="shared" si="200"/>
        <v>0</v>
      </c>
      <c r="R248" s="95">
        <f t="shared" si="200"/>
        <v>0</v>
      </c>
      <c r="S248" s="95">
        <f t="shared" si="200"/>
        <v>0</v>
      </c>
      <c r="T248" s="95">
        <f t="shared" si="196"/>
        <v>0</v>
      </c>
      <c r="U248" s="95">
        <f>U249</f>
        <v>0</v>
      </c>
      <c r="V248" s="95">
        <f t="shared" ref="V248:AE248" si="201">V249</f>
        <v>0</v>
      </c>
      <c r="W248" s="95">
        <f t="shared" si="201"/>
        <v>0</v>
      </c>
      <c r="X248" s="95">
        <f t="shared" si="201"/>
        <v>0</v>
      </c>
      <c r="Y248" s="95">
        <f t="shared" si="201"/>
        <v>0</v>
      </c>
      <c r="Z248" s="95">
        <f t="shared" si="201"/>
        <v>0</v>
      </c>
      <c r="AA248" s="95">
        <f t="shared" si="201"/>
        <v>0</v>
      </c>
      <c r="AB248" s="95">
        <f t="shared" si="201"/>
        <v>0</v>
      </c>
      <c r="AC248" s="95">
        <f t="shared" si="201"/>
        <v>0</v>
      </c>
      <c r="AD248" s="95">
        <f t="shared" si="201"/>
        <v>0</v>
      </c>
      <c r="AE248" s="95">
        <f t="shared" si="201"/>
        <v>0</v>
      </c>
      <c r="AF248" s="30">
        <f t="shared" si="186"/>
        <v>0</v>
      </c>
    </row>
    <row r="249" spans="1:32">
      <c r="A249" s="22" t="s">
        <v>312</v>
      </c>
      <c r="B249" s="22" t="s">
        <v>314</v>
      </c>
      <c r="C249" s="44"/>
      <c r="D249" s="11" t="s">
        <v>31</v>
      </c>
      <c r="E249" s="33"/>
      <c r="F249" s="34"/>
      <c r="G249" s="35"/>
      <c r="H249" s="36">
        <f>J249+K249+AF249</f>
        <v>1097.8</v>
      </c>
      <c r="I249" s="37">
        <v>0</v>
      </c>
      <c r="J249" s="36">
        <v>0</v>
      </c>
      <c r="K249" s="36">
        <f t="shared" si="176"/>
        <v>1097.8</v>
      </c>
      <c r="L249" s="36">
        <v>0</v>
      </c>
      <c r="M249" s="36">
        <v>0</v>
      </c>
      <c r="N249" s="36">
        <v>0</v>
      </c>
      <c r="O249" s="38">
        <v>1097.8</v>
      </c>
      <c r="P249" s="97">
        <v>0</v>
      </c>
      <c r="Q249" s="97">
        <v>0</v>
      </c>
      <c r="R249" s="97">
        <v>0</v>
      </c>
      <c r="S249" s="97">
        <v>0</v>
      </c>
      <c r="T249" s="97">
        <f t="shared" si="196"/>
        <v>0</v>
      </c>
      <c r="U249" s="97">
        <v>0</v>
      </c>
      <c r="V249" s="97">
        <v>0</v>
      </c>
      <c r="W249" s="97">
        <v>0</v>
      </c>
      <c r="X249" s="97">
        <v>0</v>
      </c>
      <c r="Y249" s="97">
        <v>0</v>
      </c>
      <c r="Z249" s="97">
        <v>0</v>
      </c>
      <c r="AA249" s="97">
        <v>0</v>
      </c>
      <c r="AB249" s="97">
        <v>0</v>
      </c>
      <c r="AC249" s="97">
        <v>0</v>
      </c>
      <c r="AD249" s="97">
        <v>0</v>
      </c>
      <c r="AE249" s="97">
        <v>0</v>
      </c>
      <c r="AF249" s="120">
        <f t="shared" si="186"/>
        <v>0</v>
      </c>
    </row>
    <row r="250" spans="1:32" ht="13.9" customHeight="1">
      <c r="C250" s="57" t="s">
        <v>173</v>
      </c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19">
        <f t="shared" si="186"/>
        <v>0</v>
      </c>
    </row>
    <row r="251" spans="1:32" ht="22.5">
      <c r="A251" s="22" t="s">
        <v>312</v>
      </c>
      <c r="B251" s="22" t="s">
        <v>314</v>
      </c>
      <c r="C251" s="21">
        <v>81</v>
      </c>
      <c r="D251" s="39" t="s">
        <v>174</v>
      </c>
      <c r="E251" s="27" t="s">
        <v>175</v>
      </c>
      <c r="F251" s="50" t="s">
        <v>128</v>
      </c>
      <c r="G251" s="29">
        <f>H252</f>
        <v>1873.6089999999999</v>
      </c>
      <c r="H251" s="30">
        <f>H252</f>
        <v>1873.6089999999999</v>
      </c>
      <c r="I251" s="31">
        <f>I252</f>
        <v>81.244</v>
      </c>
      <c r="J251" s="31">
        <f>J252</f>
        <v>81.244</v>
      </c>
      <c r="K251" s="31">
        <f t="shared" ref="K251:K257" si="202">SUM(M251:Q251)</f>
        <v>1792.365</v>
      </c>
      <c r="L251" s="30">
        <f>L252</f>
        <v>0</v>
      </c>
      <c r="M251" s="30">
        <f t="shared" ref="M251:S251" si="203">M252</f>
        <v>1792.365</v>
      </c>
      <c r="N251" s="30">
        <f t="shared" si="203"/>
        <v>0</v>
      </c>
      <c r="O251" s="30">
        <f t="shared" si="203"/>
        <v>0</v>
      </c>
      <c r="P251" s="95">
        <f t="shared" si="203"/>
        <v>0</v>
      </c>
      <c r="Q251" s="95">
        <f t="shared" si="203"/>
        <v>0</v>
      </c>
      <c r="R251" s="95">
        <f t="shared" si="203"/>
        <v>0</v>
      </c>
      <c r="S251" s="95">
        <f t="shared" si="203"/>
        <v>0</v>
      </c>
      <c r="T251" s="95">
        <f t="shared" ref="T251:T257" si="204">SUM(U251:AE251)</f>
        <v>0</v>
      </c>
      <c r="U251" s="95">
        <f>U252</f>
        <v>0</v>
      </c>
      <c r="V251" s="95">
        <f t="shared" ref="V251:AE251" si="205">V252</f>
        <v>0</v>
      </c>
      <c r="W251" s="95">
        <f t="shared" si="205"/>
        <v>0</v>
      </c>
      <c r="X251" s="95">
        <f t="shared" si="205"/>
        <v>0</v>
      </c>
      <c r="Y251" s="95">
        <f t="shared" si="205"/>
        <v>0</v>
      </c>
      <c r="Z251" s="95">
        <f t="shared" si="205"/>
        <v>0</v>
      </c>
      <c r="AA251" s="95">
        <f t="shared" si="205"/>
        <v>0</v>
      </c>
      <c r="AB251" s="95">
        <f t="shared" si="205"/>
        <v>0</v>
      </c>
      <c r="AC251" s="95">
        <f t="shared" si="205"/>
        <v>0</v>
      </c>
      <c r="AD251" s="95">
        <f t="shared" si="205"/>
        <v>0</v>
      </c>
      <c r="AE251" s="95">
        <f t="shared" si="205"/>
        <v>0</v>
      </c>
      <c r="AF251" s="30">
        <f t="shared" si="186"/>
        <v>0</v>
      </c>
    </row>
    <row r="252" spans="1:32">
      <c r="A252" s="22" t="s">
        <v>312</v>
      </c>
      <c r="B252" s="22" t="s">
        <v>314</v>
      </c>
      <c r="C252" s="44"/>
      <c r="D252" s="11" t="s">
        <v>31</v>
      </c>
      <c r="E252" s="33"/>
      <c r="F252" s="34"/>
      <c r="G252" s="35"/>
      <c r="H252" s="36">
        <f>J252+K252+AF252</f>
        <v>1873.6089999999999</v>
      </c>
      <c r="I252" s="37">
        <v>81.244</v>
      </c>
      <c r="J252" s="36">
        <v>81.244</v>
      </c>
      <c r="K252" s="36">
        <f t="shared" si="202"/>
        <v>1792.365</v>
      </c>
      <c r="L252" s="36">
        <v>0</v>
      </c>
      <c r="M252" s="36">
        <v>1792.365</v>
      </c>
      <c r="N252" s="36">
        <v>0</v>
      </c>
      <c r="O252" s="36">
        <v>0</v>
      </c>
      <c r="P252" s="97">
        <v>0</v>
      </c>
      <c r="Q252" s="97">
        <v>0</v>
      </c>
      <c r="R252" s="97">
        <v>0</v>
      </c>
      <c r="S252" s="97">
        <v>0</v>
      </c>
      <c r="T252" s="97">
        <f t="shared" si="204"/>
        <v>0</v>
      </c>
      <c r="U252" s="97">
        <v>0</v>
      </c>
      <c r="V252" s="97">
        <v>0</v>
      </c>
      <c r="W252" s="97">
        <v>0</v>
      </c>
      <c r="X252" s="97">
        <v>0</v>
      </c>
      <c r="Y252" s="97">
        <v>0</v>
      </c>
      <c r="Z252" s="97">
        <v>0</v>
      </c>
      <c r="AA252" s="97">
        <v>0</v>
      </c>
      <c r="AB252" s="97">
        <v>0</v>
      </c>
      <c r="AC252" s="97">
        <v>0</v>
      </c>
      <c r="AD252" s="97">
        <v>0</v>
      </c>
      <c r="AE252" s="97">
        <v>0</v>
      </c>
      <c r="AF252" s="120">
        <f t="shared" si="186"/>
        <v>0</v>
      </c>
    </row>
    <row r="253" spans="1:32" ht="22.5">
      <c r="A253" s="22" t="s">
        <v>312</v>
      </c>
      <c r="B253" s="22" t="s">
        <v>314</v>
      </c>
      <c r="C253" s="21">
        <v>82</v>
      </c>
      <c r="D253" s="26" t="s">
        <v>176</v>
      </c>
      <c r="E253" s="27" t="s">
        <v>163</v>
      </c>
      <c r="F253" s="54" t="s">
        <v>177</v>
      </c>
      <c r="G253" s="29">
        <f>H254</f>
        <v>18284.605</v>
      </c>
      <c r="H253" s="30">
        <f>H254+H255</f>
        <v>21684.605</v>
      </c>
      <c r="I253" s="30">
        <f>I254+I255</f>
        <v>20812.994999999999</v>
      </c>
      <c r="J253" s="30">
        <f>J254+J255</f>
        <v>20812.994999999999</v>
      </c>
      <c r="K253" s="31">
        <f t="shared" si="202"/>
        <v>871.61</v>
      </c>
      <c r="L253" s="30">
        <f t="shared" ref="L253:S253" si="206">L254+L255</f>
        <v>0</v>
      </c>
      <c r="M253" s="30">
        <f t="shared" si="206"/>
        <v>0</v>
      </c>
      <c r="N253" s="30">
        <f t="shared" si="206"/>
        <v>871.61</v>
      </c>
      <c r="O253" s="30">
        <f t="shared" si="206"/>
        <v>0</v>
      </c>
      <c r="P253" s="95">
        <f t="shared" si="206"/>
        <v>0</v>
      </c>
      <c r="Q253" s="95">
        <f t="shared" si="206"/>
        <v>0</v>
      </c>
      <c r="R253" s="95">
        <f t="shared" si="206"/>
        <v>0</v>
      </c>
      <c r="S253" s="95">
        <f t="shared" si="206"/>
        <v>0</v>
      </c>
      <c r="T253" s="95">
        <f t="shared" si="204"/>
        <v>0</v>
      </c>
      <c r="U253" s="95">
        <f>U254+U255</f>
        <v>0</v>
      </c>
      <c r="V253" s="95">
        <f t="shared" ref="V253:AE253" si="207">V254+V255</f>
        <v>0</v>
      </c>
      <c r="W253" s="95">
        <f t="shared" si="207"/>
        <v>0</v>
      </c>
      <c r="X253" s="95">
        <f t="shared" si="207"/>
        <v>0</v>
      </c>
      <c r="Y253" s="95">
        <f t="shared" si="207"/>
        <v>0</v>
      </c>
      <c r="Z253" s="95">
        <f t="shared" si="207"/>
        <v>0</v>
      </c>
      <c r="AA253" s="95">
        <f t="shared" si="207"/>
        <v>0</v>
      </c>
      <c r="AB253" s="95">
        <f t="shared" si="207"/>
        <v>0</v>
      </c>
      <c r="AC253" s="95">
        <f t="shared" si="207"/>
        <v>0</v>
      </c>
      <c r="AD253" s="95">
        <f t="shared" si="207"/>
        <v>0</v>
      </c>
      <c r="AE253" s="95">
        <f t="shared" si="207"/>
        <v>0</v>
      </c>
      <c r="AF253" s="30">
        <f t="shared" si="186"/>
        <v>0</v>
      </c>
    </row>
    <row r="254" spans="1:32">
      <c r="A254" s="22" t="s">
        <v>312</v>
      </c>
      <c r="B254" s="22" t="s">
        <v>314</v>
      </c>
      <c r="C254" s="32"/>
      <c r="D254" s="11" t="s">
        <v>31</v>
      </c>
      <c r="E254" s="36"/>
      <c r="F254" s="36"/>
      <c r="G254" s="36"/>
      <c r="H254" s="36">
        <f>J254+K254+AF254</f>
        <v>18284.605</v>
      </c>
      <c r="I254" s="36">
        <v>17412.994999999999</v>
      </c>
      <c r="J254" s="36">
        <v>17412.994999999999</v>
      </c>
      <c r="K254" s="36">
        <f t="shared" si="202"/>
        <v>871.61</v>
      </c>
      <c r="L254" s="12">
        <v>0</v>
      </c>
      <c r="M254" s="12">
        <v>0</v>
      </c>
      <c r="N254" s="49">
        <v>871.61</v>
      </c>
      <c r="O254" s="49">
        <v>0</v>
      </c>
      <c r="P254" s="100">
        <v>0</v>
      </c>
      <c r="Q254" s="100">
        <v>0</v>
      </c>
      <c r="R254" s="101">
        <v>0</v>
      </c>
      <c r="S254" s="101">
        <v>0</v>
      </c>
      <c r="T254" s="97">
        <f t="shared" si="204"/>
        <v>0</v>
      </c>
      <c r="U254" s="101">
        <v>0</v>
      </c>
      <c r="V254" s="101">
        <v>0</v>
      </c>
      <c r="W254" s="101">
        <v>0</v>
      </c>
      <c r="X254" s="101">
        <v>0</v>
      </c>
      <c r="Y254" s="101">
        <v>0</v>
      </c>
      <c r="Z254" s="101">
        <v>0</v>
      </c>
      <c r="AA254" s="101">
        <v>0</v>
      </c>
      <c r="AB254" s="101">
        <v>0</v>
      </c>
      <c r="AC254" s="101">
        <v>0</v>
      </c>
      <c r="AD254" s="101">
        <v>0</v>
      </c>
      <c r="AE254" s="101">
        <v>0</v>
      </c>
      <c r="AF254" s="120">
        <f t="shared" si="186"/>
        <v>0</v>
      </c>
    </row>
    <row r="255" spans="1:32">
      <c r="A255" s="22" t="s">
        <v>312</v>
      </c>
      <c r="B255" s="22" t="s">
        <v>314</v>
      </c>
      <c r="C255" s="32"/>
      <c r="D255" s="42" t="s">
        <v>41</v>
      </c>
      <c r="E255" s="36"/>
      <c r="F255" s="36"/>
      <c r="G255" s="36"/>
      <c r="H255" s="36">
        <f>J255+K255+AF255</f>
        <v>3400</v>
      </c>
      <c r="I255" s="36">
        <v>3400</v>
      </c>
      <c r="J255" s="36">
        <v>3400</v>
      </c>
      <c r="K255" s="36">
        <f t="shared" si="202"/>
        <v>0</v>
      </c>
      <c r="L255" s="12">
        <v>0</v>
      </c>
      <c r="M255" s="12">
        <v>0</v>
      </c>
      <c r="N255" s="49">
        <v>0</v>
      </c>
      <c r="O255" s="49">
        <v>0</v>
      </c>
      <c r="P255" s="100">
        <v>0</v>
      </c>
      <c r="Q255" s="100">
        <v>0</v>
      </c>
      <c r="R255" s="101">
        <v>0</v>
      </c>
      <c r="S255" s="101">
        <v>0</v>
      </c>
      <c r="T255" s="97">
        <f t="shared" si="204"/>
        <v>0</v>
      </c>
      <c r="U255" s="101">
        <v>0</v>
      </c>
      <c r="V255" s="101">
        <v>0</v>
      </c>
      <c r="W255" s="101">
        <v>0</v>
      </c>
      <c r="X255" s="101">
        <v>0</v>
      </c>
      <c r="Y255" s="101">
        <v>0</v>
      </c>
      <c r="Z255" s="101">
        <v>0</v>
      </c>
      <c r="AA255" s="101">
        <v>0</v>
      </c>
      <c r="AB255" s="101">
        <v>0</v>
      </c>
      <c r="AC255" s="101">
        <v>0</v>
      </c>
      <c r="AD255" s="101">
        <v>0</v>
      </c>
      <c r="AE255" s="101">
        <v>0</v>
      </c>
      <c r="AF255" s="120">
        <f t="shared" si="186"/>
        <v>0</v>
      </c>
    </row>
    <row r="256" spans="1:32" ht="22.5">
      <c r="A256" s="22" t="s">
        <v>313</v>
      </c>
      <c r="B256" s="22" t="s">
        <v>315</v>
      </c>
      <c r="C256" s="21">
        <v>83</v>
      </c>
      <c r="D256" s="26" t="s">
        <v>178</v>
      </c>
      <c r="E256" s="27" t="s">
        <v>175</v>
      </c>
      <c r="F256" s="28" t="s">
        <v>399</v>
      </c>
      <c r="G256" s="29">
        <f>H257</f>
        <v>7897.2280000000001</v>
      </c>
      <c r="H256" s="30">
        <f>H257</f>
        <v>7897.2280000000001</v>
      </c>
      <c r="I256" s="31">
        <f>I257</f>
        <v>70</v>
      </c>
      <c r="J256" s="31">
        <f>J257</f>
        <v>1000</v>
      </c>
      <c r="K256" s="31">
        <f t="shared" si="202"/>
        <v>4697.2280000000001</v>
      </c>
      <c r="L256" s="30">
        <f>L257</f>
        <v>930</v>
      </c>
      <c r="M256" s="30">
        <f t="shared" ref="M256:S256" si="208">M257</f>
        <v>1000</v>
      </c>
      <c r="N256" s="30">
        <f t="shared" si="208"/>
        <v>360</v>
      </c>
      <c r="O256" s="30">
        <f t="shared" si="208"/>
        <v>1160</v>
      </c>
      <c r="P256" s="95">
        <f t="shared" si="208"/>
        <v>1061.5999999999999</v>
      </c>
      <c r="Q256" s="95">
        <f t="shared" si="208"/>
        <v>1115.6279999999999</v>
      </c>
      <c r="R256" s="95">
        <f t="shared" si="208"/>
        <v>700</v>
      </c>
      <c r="S256" s="95">
        <f t="shared" si="208"/>
        <v>500</v>
      </c>
      <c r="T256" s="95">
        <f t="shared" si="204"/>
        <v>1000</v>
      </c>
      <c r="U256" s="95">
        <f>U257</f>
        <v>500</v>
      </c>
      <c r="V256" s="95">
        <f t="shared" ref="V256:AE256" si="209">V257</f>
        <v>500</v>
      </c>
      <c r="W256" s="95">
        <f t="shared" si="209"/>
        <v>0</v>
      </c>
      <c r="X256" s="95">
        <f t="shared" si="209"/>
        <v>0</v>
      </c>
      <c r="Y256" s="95">
        <f t="shared" si="209"/>
        <v>0</v>
      </c>
      <c r="Z256" s="95">
        <f t="shared" si="209"/>
        <v>0</v>
      </c>
      <c r="AA256" s="95">
        <f t="shared" si="209"/>
        <v>0</v>
      </c>
      <c r="AB256" s="95">
        <f t="shared" si="209"/>
        <v>0</v>
      </c>
      <c r="AC256" s="95">
        <f t="shared" si="209"/>
        <v>0</v>
      </c>
      <c r="AD256" s="95">
        <f t="shared" si="209"/>
        <v>0</v>
      </c>
      <c r="AE256" s="95">
        <f t="shared" si="209"/>
        <v>0</v>
      </c>
      <c r="AF256" s="30">
        <f t="shared" si="186"/>
        <v>2200</v>
      </c>
    </row>
    <row r="257" spans="1:32">
      <c r="A257" s="22" t="s">
        <v>313</v>
      </c>
      <c r="B257" s="22" t="s">
        <v>315</v>
      </c>
      <c r="C257" s="44"/>
      <c r="D257" s="11" t="s">
        <v>31</v>
      </c>
      <c r="E257" s="33"/>
      <c r="F257" s="34"/>
      <c r="G257" s="35"/>
      <c r="H257" s="36">
        <f>J257+K257+AF257</f>
        <v>7897.2280000000001</v>
      </c>
      <c r="I257" s="37">
        <v>70</v>
      </c>
      <c r="J257" s="36">
        <v>1000</v>
      </c>
      <c r="K257" s="36">
        <f t="shared" si="202"/>
        <v>4697.2280000000001</v>
      </c>
      <c r="L257" s="36">
        <v>930</v>
      </c>
      <c r="M257" s="36">
        <v>1000</v>
      </c>
      <c r="N257" s="36">
        <v>360</v>
      </c>
      <c r="O257" s="36">
        <v>1160</v>
      </c>
      <c r="P257" s="96">
        <v>1061.5999999999999</v>
      </c>
      <c r="Q257" s="99">
        <v>1115.6279999999999</v>
      </c>
      <c r="R257" s="97">
        <v>700</v>
      </c>
      <c r="S257" s="97">
        <v>500</v>
      </c>
      <c r="T257" s="97">
        <f t="shared" si="204"/>
        <v>1000</v>
      </c>
      <c r="U257" s="97">
        <v>500</v>
      </c>
      <c r="V257" s="97">
        <v>500</v>
      </c>
      <c r="W257" s="97">
        <v>0</v>
      </c>
      <c r="X257" s="97">
        <v>0</v>
      </c>
      <c r="Y257" s="97">
        <v>0</v>
      </c>
      <c r="Z257" s="97">
        <v>0</v>
      </c>
      <c r="AA257" s="97">
        <v>0</v>
      </c>
      <c r="AB257" s="97">
        <v>0</v>
      </c>
      <c r="AC257" s="97">
        <v>0</v>
      </c>
      <c r="AD257" s="97">
        <v>0</v>
      </c>
      <c r="AE257" s="97">
        <v>0</v>
      </c>
      <c r="AF257" s="120">
        <f t="shared" si="186"/>
        <v>2200</v>
      </c>
    </row>
    <row r="258" spans="1:32">
      <c r="C258" s="71" t="s">
        <v>179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19">
        <f t="shared" si="186"/>
        <v>0</v>
      </c>
    </row>
    <row r="259" spans="1:32" ht="22.5">
      <c r="A259" s="22" t="s">
        <v>311</v>
      </c>
      <c r="C259" s="21">
        <v>84</v>
      </c>
      <c r="D259" s="41" t="s">
        <v>384</v>
      </c>
      <c r="E259" s="27" t="s">
        <v>180</v>
      </c>
      <c r="F259" s="28" t="s">
        <v>400</v>
      </c>
      <c r="G259" s="29">
        <f>H260</f>
        <v>528942.48099999991</v>
      </c>
      <c r="H259" s="30">
        <f>H260</f>
        <v>528942.48099999991</v>
      </c>
      <c r="I259" s="31">
        <f>I260</f>
        <v>86833.94</v>
      </c>
      <c r="J259" s="31">
        <f>J260</f>
        <v>112422.387</v>
      </c>
      <c r="K259" s="31">
        <f t="shared" ref="K259:K290" si="210">SUM(M259:Q259)</f>
        <v>216920.09399999998</v>
      </c>
      <c r="L259" s="30">
        <f>L260</f>
        <v>25588.447</v>
      </c>
      <c r="M259" s="30">
        <f t="shared" ref="M259:S259" si="211">M260</f>
        <v>47445</v>
      </c>
      <c r="N259" s="30">
        <f t="shared" si="211"/>
        <v>58112.15</v>
      </c>
      <c r="O259" s="30">
        <f t="shared" si="211"/>
        <v>53094.14</v>
      </c>
      <c r="P259" s="95">
        <f t="shared" si="211"/>
        <v>40311.303999999996</v>
      </c>
      <c r="Q259" s="95">
        <f t="shared" si="211"/>
        <v>17957.5</v>
      </c>
      <c r="R259" s="98">
        <f t="shared" si="211"/>
        <v>23744</v>
      </c>
      <c r="S259" s="95">
        <f t="shared" si="211"/>
        <v>29956</v>
      </c>
      <c r="T259" s="95">
        <f t="shared" ref="T259:T281" si="212">SUM(U259:AE259)</f>
        <v>145900</v>
      </c>
      <c r="U259" s="95">
        <f>U260</f>
        <v>36900</v>
      </c>
      <c r="V259" s="95">
        <f t="shared" ref="V259:AE259" si="213">V260</f>
        <v>74000</v>
      </c>
      <c r="W259" s="95">
        <f t="shared" si="213"/>
        <v>35000</v>
      </c>
      <c r="X259" s="95">
        <f t="shared" si="213"/>
        <v>0</v>
      </c>
      <c r="Y259" s="95">
        <f t="shared" si="213"/>
        <v>0</v>
      </c>
      <c r="Z259" s="95">
        <f t="shared" si="213"/>
        <v>0</v>
      </c>
      <c r="AA259" s="95">
        <f t="shared" si="213"/>
        <v>0</v>
      </c>
      <c r="AB259" s="95">
        <f t="shared" si="213"/>
        <v>0</v>
      </c>
      <c r="AC259" s="95">
        <f t="shared" si="213"/>
        <v>0</v>
      </c>
      <c r="AD259" s="95">
        <f t="shared" si="213"/>
        <v>0</v>
      </c>
      <c r="AE259" s="95">
        <f t="shared" si="213"/>
        <v>0</v>
      </c>
      <c r="AF259" s="30">
        <f t="shared" si="186"/>
        <v>199600</v>
      </c>
    </row>
    <row r="260" spans="1:32">
      <c r="A260" s="22" t="s">
        <v>311</v>
      </c>
      <c r="C260" s="44"/>
      <c r="D260" s="11" t="s">
        <v>31</v>
      </c>
      <c r="E260" s="33"/>
      <c r="F260" s="34"/>
      <c r="G260" s="35"/>
      <c r="H260" s="36">
        <f>J260+K260+AF260</f>
        <v>528942.48099999991</v>
      </c>
      <c r="I260" s="37">
        <v>86833.94</v>
      </c>
      <c r="J260" s="36">
        <v>112422.387</v>
      </c>
      <c r="K260" s="36">
        <f t="shared" si="210"/>
        <v>216920.09399999998</v>
      </c>
      <c r="L260" s="36">
        <v>25588.447</v>
      </c>
      <c r="M260" s="36">
        <v>47445</v>
      </c>
      <c r="N260" s="36">
        <v>58112.15</v>
      </c>
      <c r="O260" s="38">
        <f>53071.309+22.831</f>
        <v>53094.14</v>
      </c>
      <c r="P260" s="96">
        <v>40311.303999999996</v>
      </c>
      <c r="Q260" s="96">
        <v>17957.5</v>
      </c>
      <c r="R260" s="96">
        <v>23744</v>
      </c>
      <c r="S260" s="96">
        <v>29956</v>
      </c>
      <c r="T260" s="96">
        <f t="shared" si="212"/>
        <v>145900</v>
      </c>
      <c r="U260" s="96">
        <v>36900</v>
      </c>
      <c r="V260" s="96">
        <v>74000</v>
      </c>
      <c r="W260" s="97">
        <v>35000</v>
      </c>
      <c r="X260" s="97">
        <v>0</v>
      </c>
      <c r="Y260" s="97">
        <v>0</v>
      </c>
      <c r="Z260" s="97">
        <v>0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120">
        <f t="shared" si="186"/>
        <v>199600</v>
      </c>
    </row>
    <row r="261" spans="1:32" ht="22.5">
      <c r="A261" s="22" t="s">
        <v>311</v>
      </c>
      <c r="C261" s="21">
        <v>85</v>
      </c>
      <c r="D261" s="41" t="s">
        <v>385</v>
      </c>
      <c r="E261" s="27" t="s">
        <v>180</v>
      </c>
      <c r="F261" s="28" t="s">
        <v>195</v>
      </c>
      <c r="G261" s="29">
        <f>H262</f>
        <v>155997.06</v>
      </c>
      <c r="H261" s="30">
        <f>H262+H263</f>
        <v>155997.06</v>
      </c>
      <c r="I261" s="30">
        <f>I262+I263</f>
        <v>70747.873999999996</v>
      </c>
      <c r="J261" s="30">
        <f>J262+J263</f>
        <v>80910.373999999996</v>
      </c>
      <c r="K261" s="31">
        <f t="shared" si="210"/>
        <v>55358.686000000002</v>
      </c>
      <c r="L261" s="30">
        <f t="shared" ref="L261:S261" si="214">L262+L263</f>
        <v>10162.5</v>
      </c>
      <c r="M261" s="30">
        <f t="shared" si="214"/>
        <v>13352.692999999999</v>
      </c>
      <c r="N261" s="30">
        <f t="shared" si="214"/>
        <v>4442.5420000000004</v>
      </c>
      <c r="O261" s="30">
        <f t="shared" si="214"/>
        <v>7898.8109999999997</v>
      </c>
      <c r="P261" s="95">
        <f t="shared" si="214"/>
        <v>12807.963</v>
      </c>
      <c r="Q261" s="95">
        <f t="shared" si="214"/>
        <v>16856.677</v>
      </c>
      <c r="R261" s="98">
        <f t="shared" si="214"/>
        <v>8328</v>
      </c>
      <c r="S261" s="95">
        <f t="shared" si="214"/>
        <v>5200</v>
      </c>
      <c r="T261" s="95">
        <f t="shared" si="212"/>
        <v>6200</v>
      </c>
      <c r="U261" s="95">
        <f>U262+U263</f>
        <v>6200</v>
      </c>
      <c r="V261" s="95">
        <f t="shared" ref="V261:AE261" si="215">V262+V263</f>
        <v>0</v>
      </c>
      <c r="W261" s="95">
        <f t="shared" si="215"/>
        <v>0</v>
      </c>
      <c r="X261" s="95">
        <f t="shared" si="215"/>
        <v>0</v>
      </c>
      <c r="Y261" s="95">
        <f t="shared" si="215"/>
        <v>0</v>
      </c>
      <c r="Z261" s="95">
        <f t="shared" si="215"/>
        <v>0</v>
      </c>
      <c r="AA261" s="95">
        <f t="shared" si="215"/>
        <v>0</v>
      </c>
      <c r="AB261" s="95">
        <f t="shared" si="215"/>
        <v>0</v>
      </c>
      <c r="AC261" s="95">
        <f t="shared" si="215"/>
        <v>0</v>
      </c>
      <c r="AD261" s="95">
        <f t="shared" si="215"/>
        <v>0</v>
      </c>
      <c r="AE261" s="95">
        <f t="shared" si="215"/>
        <v>0</v>
      </c>
      <c r="AF261" s="30">
        <f t="shared" si="186"/>
        <v>19728</v>
      </c>
    </row>
    <row r="262" spans="1:32">
      <c r="A262" s="22" t="s">
        <v>311</v>
      </c>
      <c r="C262" s="44"/>
      <c r="D262" s="11" t="s">
        <v>31</v>
      </c>
      <c r="E262" s="33"/>
      <c r="F262" s="34"/>
      <c r="G262" s="35"/>
      <c r="H262" s="36">
        <f>J262+K262+AF262</f>
        <v>155997.06</v>
      </c>
      <c r="I262" s="37">
        <v>70747.873999999996</v>
      </c>
      <c r="J262" s="36">
        <v>80910.373999999996</v>
      </c>
      <c r="K262" s="36">
        <f t="shared" si="210"/>
        <v>55358.686000000002</v>
      </c>
      <c r="L262" s="36">
        <v>10162.5</v>
      </c>
      <c r="M262" s="43">
        <v>13352.692999999999</v>
      </c>
      <c r="N262" s="36">
        <v>4442.5420000000004</v>
      </c>
      <c r="O262" s="38">
        <f>8113.811-215</f>
        <v>7898.8109999999997</v>
      </c>
      <c r="P262" s="96">
        <v>12807.963</v>
      </c>
      <c r="Q262" s="97">
        <f>17062.692-206.015</f>
        <v>16856.677</v>
      </c>
      <c r="R262" s="97">
        <v>8328</v>
      </c>
      <c r="S262" s="97">
        <v>5200</v>
      </c>
      <c r="T262" s="97">
        <f t="shared" si="212"/>
        <v>6200</v>
      </c>
      <c r="U262" s="97">
        <v>6200</v>
      </c>
      <c r="V262" s="97">
        <v>0</v>
      </c>
      <c r="W262" s="97">
        <v>0</v>
      </c>
      <c r="X262" s="97">
        <v>0</v>
      </c>
      <c r="Y262" s="97">
        <v>0</v>
      </c>
      <c r="Z262" s="97">
        <v>0</v>
      </c>
      <c r="AA262" s="97">
        <v>0</v>
      </c>
      <c r="AB262" s="97">
        <v>0</v>
      </c>
      <c r="AC262" s="97">
        <v>0</v>
      </c>
      <c r="AD262" s="97">
        <v>0</v>
      </c>
      <c r="AE262" s="97">
        <v>0</v>
      </c>
      <c r="AF262" s="120">
        <f t="shared" si="186"/>
        <v>19728</v>
      </c>
    </row>
    <row r="263" spans="1:32">
      <c r="A263" s="22" t="s">
        <v>311</v>
      </c>
      <c r="C263" s="32"/>
      <c r="D263" s="42" t="s">
        <v>41</v>
      </c>
      <c r="E263" s="36"/>
      <c r="F263" s="36"/>
      <c r="G263" s="36"/>
      <c r="H263" s="36">
        <f>J263+K263+AF263</f>
        <v>0</v>
      </c>
      <c r="I263" s="36">
        <v>0</v>
      </c>
      <c r="J263" s="36">
        <v>0</v>
      </c>
      <c r="K263" s="36">
        <f t="shared" si="210"/>
        <v>0</v>
      </c>
      <c r="L263" s="12">
        <v>0</v>
      </c>
      <c r="M263" s="12">
        <v>0</v>
      </c>
      <c r="N263" s="49">
        <v>0</v>
      </c>
      <c r="O263" s="49">
        <v>0</v>
      </c>
      <c r="P263" s="100">
        <v>0</v>
      </c>
      <c r="Q263" s="100">
        <v>0</v>
      </c>
      <c r="R263" s="101">
        <v>0</v>
      </c>
      <c r="S263" s="101">
        <v>0</v>
      </c>
      <c r="T263" s="97">
        <f t="shared" si="212"/>
        <v>0</v>
      </c>
      <c r="U263" s="101">
        <v>0</v>
      </c>
      <c r="V263" s="101">
        <v>0</v>
      </c>
      <c r="W263" s="101">
        <v>0</v>
      </c>
      <c r="X263" s="101">
        <v>0</v>
      </c>
      <c r="Y263" s="101">
        <v>0</v>
      </c>
      <c r="Z263" s="101">
        <v>0</v>
      </c>
      <c r="AA263" s="101">
        <v>0</v>
      </c>
      <c r="AB263" s="101">
        <v>0</v>
      </c>
      <c r="AC263" s="101">
        <v>0</v>
      </c>
      <c r="AD263" s="101">
        <v>0</v>
      </c>
      <c r="AE263" s="101">
        <v>0</v>
      </c>
      <c r="AF263" s="120">
        <f t="shared" si="186"/>
        <v>0</v>
      </c>
    </row>
    <row r="264" spans="1:32" ht="33.75">
      <c r="A264" s="72" t="s">
        <v>312</v>
      </c>
      <c r="B264" s="22" t="s">
        <v>314</v>
      </c>
      <c r="C264" s="21">
        <v>86</v>
      </c>
      <c r="D264" s="26" t="s">
        <v>182</v>
      </c>
      <c r="E264" s="27" t="s">
        <v>183</v>
      </c>
      <c r="F264" s="54" t="s">
        <v>139</v>
      </c>
      <c r="G264" s="29">
        <f>H265</f>
        <v>5463.6019999999999</v>
      </c>
      <c r="H264" s="30">
        <f>H265+H266</f>
        <v>7688.88</v>
      </c>
      <c r="I264" s="30">
        <f>I265+I266</f>
        <v>0</v>
      </c>
      <c r="J264" s="30">
        <f>J265+J266</f>
        <v>0</v>
      </c>
      <c r="K264" s="31">
        <f t="shared" si="210"/>
        <v>7688.88</v>
      </c>
      <c r="L264" s="30">
        <f t="shared" ref="L264:S264" si="216">L265+L266</f>
        <v>0</v>
      </c>
      <c r="M264" s="30">
        <f t="shared" si="216"/>
        <v>0</v>
      </c>
      <c r="N264" s="30">
        <f t="shared" si="216"/>
        <v>283.45</v>
      </c>
      <c r="O264" s="30">
        <f t="shared" si="216"/>
        <v>7405.43</v>
      </c>
      <c r="P264" s="95">
        <f t="shared" si="216"/>
        <v>0</v>
      </c>
      <c r="Q264" s="95">
        <f t="shared" si="216"/>
        <v>0</v>
      </c>
      <c r="R264" s="95">
        <f t="shared" si="216"/>
        <v>0</v>
      </c>
      <c r="S264" s="95">
        <f t="shared" si="216"/>
        <v>0</v>
      </c>
      <c r="T264" s="95">
        <f t="shared" si="212"/>
        <v>0</v>
      </c>
      <c r="U264" s="95">
        <f>U265+U266</f>
        <v>0</v>
      </c>
      <c r="V264" s="95">
        <f t="shared" ref="V264:AE264" si="217">V265+V266</f>
        <v>0</v>
      </c>
      <c r="W264" s="95">
        <f t="shared" si="217"/>
        <v>0</v>
      </c>
      <c r="X264" s="95">
        <f t="shared" si="217"/>
        <v>0</v>
      </c>
      <c r="Y264" s="95">
        <f t="shared" si="217"/>
        <v>0</v>
      </c>
      <c r="Z264" s="95">
        <f t="shared" si="217"/>
        <v>0</v>
      </c>
      <c r="AA264" s="95">
        <f t="shared" si="217"/>
        <v>0</v>
      </c>
      <c r="AB264" s="95">
        <f t="shared" si="217"/>
        <v>0</v>
      </c>
      <c r="AC264" s="95">
        <f t="shared" si="217"/>
        <v>0</v>
      </c>
      <c r="AD264" s="95">
        <f t="shared" si="217"/>
        <v>0</v>
      </c>
      <c r="AE264" s="95">
        <f t="shared" si="217"/>
        <v>0</v>
      </c>
      <c r="AF264" s="30">
        <f t="shared" si="186"/>
        <v>0</v>
      </c>
    </row>
    <row r="265" spans="1:32">
      <c r="A265" s="72" t="s">
        <v>312</v>
      </c>
      <c r="B265" s="22" t="s">
        <v>314</v>
      </c>
      <c r="C265" s="32"/>
      <c r="D265" s="11" t="s">
        <v>31</v>
      </c>
      <c r="E265" s="36"/>
      <c r="F265" s="36"/>
      <c r="G265" s="36"/>
      <c r="H265" s="36">
        <f>J265+K265+AF265</f>
        <v>5463.6019999999999</v>
      </c>
      <c r="I265" s="36">
        <v>0</v>
      </c>
      <c r="J265" s="36">
        <v>0</v>
      </c>
      <c r="K265" s="36">
        <f t="shared" si="210"/>
        <v>5463.6019999999999</v>
      </c>
      <c r="L265" s="12">
        <v>0</v>
      </c>
      <c r="M265" s="12">
        <v>0</v>
      </c>
      <c r="N265" s="49">
        <v>283.45</v>
      </c>
      <c r="O265" s="13">
        <f>5206.344-22.831-3.361</f>
        <v>5180.152</v>
      </c>
      <c r="P265" s="100">
        <v>0</v>
      </c>
      <c r="Q265" s="100">
        <v>0</v>
      </c>
      <c r="R265" s="101">
        <v>0</v>
      </c>
      <c r="S265" s="101">
        <v>0</v>
      </c>
      <c r="T265" s="97">
        <f t="shared" si="212"/>
        <v>0</v>
      </c>
      <c r="U265" s="101">
        <v>0</v>
      </c>
      <c r="V265" s="101">
        <v>0</v>
      </c>
      <c r="W265" s="101">
        <v>0</v>
      </c>
      <c r="X265" s="101">
        <v>0</v>
      </c>
      <c r="Y265" s="101">
        <v>0</v>
      </c>
      <c r="Z265" s="101">
        <v>0</v>
      </c>
      <c r="AA265" s="101">
        <v>0</v>
      </c>
      <c r="AB265" s="101">
        <v>0</v>
      </c>
      <c r="AC265" s="101">
        <v>0</v>
      </c>
      <c r="AD265" s="101">
        <v>0</v>
      </c>
      <c r="AE265" s="101">
        <v>0</v>
      </c>
      <c r="AF265" s="120">
        <f t="shared" si="186"/>
        <v>0</v>
      </c>
    </row>
    <row r="266" spans="1:32">
      <c r="A266" s="72" t="s">
        <v>312</v>
      </c>
      <c r="B266" s="22" t="s">
        <v>314</v>
      </c>
      <c r="C266" s="32"/>
      <c r="D266" s="42" t="s">
        <v>41</v>
      </c>
      <c r="E266" s="36"/>
      <c r="F266" s="36"/>
      <c r="G266" s="36"/>
      <c r="H266" s="36">
        <f>J266+K266+AF266</f>
        <v>2225.2780000000002</v>
      </c>
      <c r="I266" s="36">
        <v>0</v>
      </c>
      <c r="J266" s="36">
        <v>0</v>
      </c>
      <c r="K266" s="36">
        <f t="shared" si="210"/>
        <v>2225.2780000000002</v>
      </c>
      <c r="L266" s="12">
        <v>0</v>
      </c>
      <c r="M266" s="12">
        <v>0</v>
      </c>
      <c r="N266" s="49">
        <v>0</v>
      </c>
      <c r="O266" s="13">
        <f>2243.656-12.151-6.227</f>
        <v>2225.2780000000002</v>
      </c>
      <c r="P266" s="100">
        <v>0</v>
      </c>
      <c r="Q266" s="100">
        <v>0</v>
      </c>
      <c r="R266" s="101">
        <v>0</v>
      </c>
      <c r="S266" s="101">
        <v>0</v>
      </c>
      <c r="T266" s="97">
        <f t="shared" si="212"/>
        <v>0</v>
      </c>
      <c r="U266" s="101">
        <v>0</v>
      </c>
      <c r="V266" s="101">
        <v>0</v>
      </c>
      <c r="W266" s="101">
        <v>0</v>
      </c>
      <c r="X266" s="101">
        <v>0</v>
      </c>
      <c r="Y266" s="101">
        <v>0</v>
      </c>
      <c r="Z266" s="101">
        <v>0</v>
      </c>
      <c r="AA266" s="101">
        <v>0</v>
      </c>
      <c r="AB266" s="101">
        <v>0</v>
      </c>
      <c r="AC266" s="101">
        <v>0</v>
      </c>
      <c r="AD266" s="101">
        <v>0</v>
      </c>
      <c r="AE266" s="101">
        <v>0</v>
      </c>
      <c r="AF266" s="120">
        <f t="shared" si="186"/>
        <v>0</v>
      </c>
    </row>
    <row r="267" spans="1:32" ht="22.5">
      <c r="A267" s="72" t="s">
        <v>312</v>
      </c>
      <c r="B267" s="22" t="s">
        <v>314</v>
      </c>
      <c r="C267" s="21">
        <v>87</v>
      </c>
      <c r="D267" s="26" t="s">
        <v>184</v>
      </c>
      <c r="E267" s="27" t="s">
        <v>183</v>
      </c>
      <c r="F267" s="54" t="s">
        <v>139</v>
      </c>
      <c r="G267" s="29">
        <f>H268</f>
        <v>1676.7170000000001</v>
      </c>
      <c r="H267" s="30">
        <f>H268+H269</f>
        <v>4710</v>
      </c>
      <c r="I267" s="30">
        <f>I268+I269</f>
        <v>0</v>
      </c>
      <c r="J267" s="30">
        <f>J268+J269</f>
        <v>0</v>
      </c>
      <c r="K267" s="31">
        <f t="shared" si="210"/>
        <v>4710</v>
      </c>
      <c r="L267" s="30">
        <f t="shared" ref="L267:S267" si="218">L268+L269</f>
        <v>0</v>
      </c>
      <c r="M267" s="30">
        <f t="shared" si="218"/>
        <v>0</v>
      </c>
      <c r="N267" s="30">
        <f t="shared" si="218"/>
        <v>4680</v>
      </c>
      <c r="O267" s="30">
        <f t="shared" si="218"/>
        <v>30</v>
      </c>
      <c r="P267" s="95">
        <f t="shared" si="218"/>
        <v>0</v>
      </c>
      <c r="Q267" s="95">
        <f t="shared" si="218"/>
        <v>0</v>
      </c>
      <c r="R267" s="95">
        <f t="shared" si="218"/>
        <v>0</v>
      </c>
      <c r="S267" s="95">
        <f t="shared" si="218"/>
        <v>0</v>
      </c>
      <c r="T267" s="95">
        <f t="shared" si="212"/>
        <v>0</v>
      </c>
      <c r="U267" s="95">
        <f>U268+U269</f>
        <v>0</v>
      </c>
      <c r="V267" s="95">
        <f t="shared" ref="V267:AE267" si="219">V268+V269</f>
        <v>0</v>
      </c>
      <c r="W267" s="95">
        <f t="shared" si="219"/>
        <v>0</v>
      </c>
      <c r="X267" s="95">
        <f t="shared" si="219"/>
        <v>0</v>
      </c>
      <c r="Y267" s="95">
        <f t="shared" si="219"/>
        <v>0</v>
      </c>
      <c r="Z267" s="95">
        <f t="shared" si="219"/>
        <v>0</v>
      </c>
      <c r="AA267" s="95">
        <f t="shared" si="219"/>
        <v>0</v>
      </c>
      <c r="AB267" s="95">
        <f t="shared" si="219"/>
        <v>0</v>
      </c>
      <c r="AC267" s="95">
        <f t="shared" si="219"/>
        <v>0</v>
      </c>
      <c r="AD267" s="95">
        <f t="shared" si="219"/>
        <v>0</v>
      </c>
      <c r="AE267" s="95">
        <f t="shared" si="219"/>
        <v>0</v>
      </c>
      <c r="AF267" s="30">
        <f t="shared" si="186"/>
        <v>0</v>
      </c>
    </row>
    <row r="268" spans="1:32">
      <c r="A268" s="72" t="s">
        <v>312</v>
      </c>
      <c r="B268" s="22" t="s">
        <v>314</v>
      </c>
      <c r="C268" s="32"/>
      <c r="D268" s="11" t="s">
        <v>31</v>
      </c>
      <c r="E268" s="36"/>
      <c r="F268" s="36"/>
      <c r="G268" s="36"/>
      <c r="H268" s="36">
        <f>J268+K268+AF268</f>
        <v>1676.7170000000001</v>
      </c>
      <c r="I268" s="36">
        <v>0</v>
      </c>
      <c r="J268" s="36">
        <v>0</v>
      </c>
      <c r="K268" s="36">
        <f t="shared" si="210"/>
        <v>1676.7170000000001</v>
      </c>
      <c r="L268" s="12">
        <v>0</v>
      </c>
      <c r="M268" s="12">
        <v>0</v>
      </c>
      <c r="N268" s="13">
        <v>1662.182</v>
      </c>
      <c r="O268" s="13">
        <v>14.535</v>
      </c>
      <c r="P268" s="100">
        <v>0</v>
      </c>
      <c r="Q268" s="100">
        <v>0</v>
      </c>
      <c r="R268" s="101">
        <v>0</v>
      </c>
      <c r="S268" s="101">
        <v>0</v>
      </c>
      <c r="T268" s="97">
        <f t="shared" si="212"/>
        <v>0</v>
      </c>
      <c r="U268" s="101">
        <v>0</v>
      </c>
      <c r="V268" s="101">
        <v>0</v>
      </c>
      <c r="W268" s="101">
        <v>0</v>
      </c>
      <c r="X268" s="101">
        <v>0</v>
      </c>
      <c r="Y268" s="101">
        <v>0</v>
      </c>
      <c r="Z268" s="101">
        <v>0</v>
      </c>
      <c r="AA268" s="101">
        <v>0</v>
      </c>
      <c r="AB268" s="101">
        <v>0</v>
      </c>
      <c r="AC268" s="101">
        <v>0</v>
      </c>
      <c r="AD268" s="101">
        <v>0</v>
      </c>
      <c r="AE268" s="101">
        <v>0</v>
      </c>
      <c r="AF268" s="120">
        <f t="shared" si="186"/>
        <v>0</v>
      </c>
    </row>
    <row r="269" spans="1:32">
      <c r="A269" s="72" t="s">
        <v>312</v>
      </c>
      <c r="B269" s="22" t="s">
        <v>314</v>
      </c>
      <c r="C269" s="32"/>
      <c r="D269" s="42" t="s">
        <v>41</v>
      </c>
      <c r="E269" s="36"/>
      <c r="F269" s="36"/>
      <c r="G269" s="36"/>
      <c r="H269" s="36">
        <f>J269+K269+AF269</f>
        <v>3033.2830000000004</v>
      </c>
      <c r="I269" s="36">
        <v>0</v>
      </c>
      <c r="J269" s="36">
        <v>0</v>
      </c>
      <c r="K269" s="36">
        <f t="shared" si="210"/>
        <v>3033.2830000000004</v>
      </c>
      <c r="L269" s="12">
        <v>0</v>
      </c>
      <c r="M269" s="12">
        <v>0</v>
      </c>
      <c r="N269" s="13">
        <v>3017.8180000000002</v>
      </c>
      <c r="O269" s="13">
        <v>15.465</v>
      </c>
      <c r="P269" s="100">
        <v>0</v>
      </c>
      <c r="Q269" s="100">
        <v>0</v>
      </c>
      <c r="R269" s="101">
        <v>0</v>
      </c>
      <c r="S269" s="101">
        <v>0</v>
      </c>
      <c r="T269" s="97">
        <f t="shared" si="212"/>
        <v>0</v>
      </c>
      <c r="U269" s="101">
        <v>0</v>
      </c>
      <c r="V269" s="101">
        <v>0</v>
      </c>
      <c r="W269" s="101">
        <v>0</v>
      </c>
      <c r="X269" s="101">
        <v>0</v>
      </c>
      <c r="Y269" s="101">
        <v>0</v>
      </c>
      <c r="Z269" s="101">
        <v>0</v>
      </c>
      <c r="AA269" s="101">
        <v>0</v>
      </c>
      <c r="AB269" s="101">
        <v>0</v>
      </c>
      <c r="AC269" s="101">
        <v>0</v>
      </c>
      <c r="AD269" s="101">
        <v>0</v>
      </c>
      <c r="AE269" s="101">
        <v>0</v>
      </c>
      <c r="AF269" s="120">
        <f t="shared" si="186"/>
        <v>0</v>
      </c>
    </row>
    <row r="270" spans="1:32" ht="33.75">
      <c r="A270" s="72" t="s">
        <v>312</v>
      </c>
      <c r="B270" s="22" t="s">
        <v>314</v>
      </c>
      <c r="C270" s="21">
        <v>88</v>
      </c>
      <c r="D270" s="26" t="s">
        <v>185</v>
      </c>
      <c r="E270" s="27" t="s">
        <v>186</v>
      </c>
      <c r="F270" s="54" t="s">
        <v>101</v>
      </c>
      <c r="G270" s="29">
        <f>H271</f>
        <v>100.44</v>
      </c>
      <c r="H270" s="30">
        <f>H271+H272</f>
        <v>669.59999999999991</v>
      </c>
      <c r="I270" s="30">
        <f>I271+I272</f>
        <v>0</v>
      </c>
      <c r="J270" s="30">
        <f>J271+J272</f>
        <v>0</v>
      </c>
      <c r="K270" s="31">
        <f t="shared" si="210"/>
        <v>669.6</v>
      </c>
      <c r="L270" s="30">
        <f t="shared" ref="L270:S270" si="220">L271+L272</f>
        <v>0</v>
      </c>
      <c r="M270" s="30">
        <f t="shared" si="220"/>
        <v>0</v>
      </c>
      <c r="N270" s="30">
        <f t="shared" si="220"/>
        <v>0</v>
      </c>
      <c r="O270" s="30">
        <f t="shared" si="220"/>
        <v>669</v>
      </c>
      <c r="P270" s="95">
        <f t="shared" si="220"/>
        <v>0.6</v>
      </c>
      <c r="Q270" s="95">
        <f t="shared" si="220"/>
        <v>0</v>
      </c>
      <c r="R270" s="95">
        <f t="shared" si="220"/>
        <v>0</v>
      </c>
      <c r="S270" s="95">
        <f t="shared" si="220"/>
        <v>0</v>
      </c>
      <c r="T270" s="95">
        <f t="shared" si="212"/>
        <v>0</v>
      </c>
      <c r="U270" s="95">
        <f>U271+U272</f>
        <v>0</v>
      </c>
      <c r="V270" s="95">
        <f t="shared" ref="V270:AE270" si="221">V271+V272</f>
        <v>0</v>
      </c>
      <c r="W270" s="95">
        <f t="shared" si="221"/>
        <v>0</v>
      </c>
      <c r="X270" s="95">
        <f t="shared" si="221"/>
        <v>0</v>
      </c>
      <c r="Y270" s="95">
        <f t="shared" si="221"/>
        <v>0</v>
      </c>
      <c r="Z270" s="95">
        <f t="shared" si="221"/>
        <v>0</v>
      </c>
      <c r="AA270" s="95">
        <f t="shared" si="221"/>
        <v>0</v>
      </c>
      <c r="AB270" s="95">
        <f t="shared" si="221"/>
        <v>0</v>
      </c>
      <c r="AC270" s="95">
        <f t="shared" si="221"/>
        <v>0</v>
      </c>
      <c r="AD270" s="95">
        <f t="shared" si="221"/>
        <v>0</v>
      </c>
      <c r="AE270" s="95">
        <f t="shared" si="221"/>
        <v>0</v>
      </c>
      <c r="AF270" s="30">
        <f t="shared" si="186"/>
        <v>0</v>
      </c>
    </row>
    <row r="271" spans="1:32">
      <c r="A271" s="72" t="s">
        <v>312</v>
      </c>
      <c r="B271" s="22" t="s">
        <v>314</v>
      </c>
      <c r="C271" s="32"/>
      <c r="D271" s="11" t="s">
        <v>31</v>
      </c>
      <c r="E271" s="36"/>
      <c r="F271" s="36"/>
      <c r="G271" s="36"/>
      <c r="H271" s="36">
        <f>J271+K271+AF271</f>
        <v>100.44</v>
      </c>
      <c r="I271" s="36">
        <v>0</v>
      </c>
      <c r="J271" s="36">
        <v>0</v>
      </c>
      <c r="K271" s="36">
        <f t="shared" si="210"/>
        <v>100.44</v>
      </c>
      <c r="L271" s="12">
        <v>0</v>
      </c>
      <c r="M271" s="12">
        <v>0</v>
      </c>
      <c r="N271" s="13">
        <v>0</v>
      </c>
      <c r="O271" s="13">
        <v>100.35</v>
      </c>
      <c r="P271" s="100">
        <v>0.09</v>
      </c>
      <c r="Q271" s="100">
        <v>0</v>
      </c>
      <c r="R271" s="101">
        <v>0</v>
      </c>
      <c r="S271" s="101">
        <v>0</v>
      </c>
      <c r="T271" s="97">
        <f t="shared" si="212"/>
        <v>0</v>
      </c>
      <c r="U271" s="101">
        <v>0</v>
      </c>
      <c r="V271" s="101">
        <v>0</v>
      </c>
      <c r="W271" s="101">
        <v>0</v>
      </c>
      <c r="X271" s="101">
        <v>0</v>
      </c>
      <c r="Y271" s="101">
        <v>0</v>
      </c>
      <c r="Z271" s="101">
        <v>0</v>
      </c>
      <c r="AA271" s="101">
        <v>0</v>
      </c>
      <c r="AB271" s="101">
        <v>0</v>
      </c>
      <c r="AC271" s="101">
        <v>0</v>
      </c>
      <c r="AD271" s="101">
        <v>0</v>
      </c>
      <c r="AE271" s="101">
        <v>0</v>
      </c>
      <c r="AF271" s="120">
        <f t="shared" si="186"/>
        <v>0</v>
      </c>
    </row>
    <row r="272" spans="1:32">
      <c r="A272" s="72" t="s">
        <v>312</v>
      </c>
      <c r="B272" s="22" t="s">
        <v>314</v>
      </c>
      <c r="C272" s="32"/>
      <c r="D272" s="42" t="s">
        <v>41</v>
      </c>
      <c r="E272" s="36"/>
      <c r="F272" s="36"/>
      <c r="G272" s="36"/>
      <c r="H272" s="36">
        <f>J272+K272+AF272</f>
        <v>569.16</v>
      </c>
      <c r="I272" s="36">
        <v>0</v>
      </c>
      <c r="J272" s="36">
        <v>0</v>
      </c>
      <c r="K272" s="36">
        <f t="shared" si="210"/>
        <v>569.16</v>
      </c>
      <c r="L272" s="12">
        <v>0</v>
      </c>
      <c r="M272" s="12">
        <v>0</v>
      </c>
      <c r="N272" s="13">
        <v>0</v>
      </c>
      <c r="O272" s="13">
        <v>568.65</v>
      </c>
      <c r="P272" s="100">
        <v>0.51</v>
      </c>
      <c r="Q272" s="100">
        <v>0</v>
      </c>
      <c r="R272" s="101">
        <v>0</v>
      </c>
      <c r="S272" s="101">
        <v>0</v>
      </c>
      <c r="T272" s="97">
        <f t="shared" si="212"/>
        <v>0</v>
      </c>
      <c r="U272" s="101">
        <v>0</v>
      </c>
      <c r="V272" s="101">
        <v>0</v>
      </c>
      <c r="W272" s="101">
        <v>0</v>
      </c>
      <c r="X272" s="101">
        <v>0</v>
      </c>
      <c r="Y272" s="101">
        <v>0</v>
      </c>
      <c r="Z272" s="101">
        <v>0</v>
      </c>
      <c r="AA272" s="101">
        <v>0</v>
      </c>
      <c r="AB272" s="101">
        <v>0</v>
      </c>
      <c r="AC272" s="101">
        <v>0</v>
      </c>
      <c r="AD272" s="101">
        <v>0</v>
      </c>
      <c r="AE272" s="101">
        <v>0</v>
      </c>
      <c r="AF272" s="120">
        <f t="shared" si="186"/>
        <v>0</v>
      </c>
    </row>
    <row r="273" spans="1:32" ht="22.5">
      <c r="A273" s="72" t="s">
        <v>312</v>
      </c>
      <c r="B273" s="22" t="s">
        <v>314</v>
      </c>
      <c r="C273" s="21">
        <v>89</v>
      </c>
      <c r="D273" s="26" t="s">
        <v>187</v>
      </c>
      <c r="E273" s="27" t="s">
        <v>188</v>
      </c>
      <c r="F273" s="54" t="s">
        <v>101</v>
      </c>
      <c r="G273" s="29">
        <f>H274</f>
        <v>563.11900000000003</v>
      </c>
      <c r="H273" s="30">
        <f>H274+H275</f>
        <v>2803.4090000000001</v>
      </c>
      <c r="I273" s="30">
        <f>I274+I275</f>
        <v>0</v>
      </c>
      <c r="J273" s="30">
        <f>J274+J275</f>
        <v>0</v>
      </c>
      <c r="K273" s="31">
        <f t="shared" si="210"/>
        <v>2803.4090000000001</v>
      </c>
      <c r="L273" s="30">
        <f t="shared" ref="L273:S273" si="222">L274+L275</f>
        <v>0</v>
      </c>
      <c r="M273" s="30">
        <f t="shared" si="222"/>
        <v>0</v>
      </c>
      <c r="N273" s="30">
        <f t="shared" si="222"/>
        <v>0</v>
      </c>
      <c r="O273" s="30">
        <f t="shared" si="222"/>
        <v>2802.4090000000001</v>
      </c>
      <c r="P273" s="95">
        <f t="shared" si="222"/>
        <v>1</v>
      </c>
      <c r="Q273" s="95">
        <f t="shared" si="222"/>
        <v>0</v>
      </c>
      <c r="R273" s="95">
        <f t="shared" si="222"/>
        <v>0</v>
      </c>
      <c r="S273" s="95">
        <f t="shared" si="222"/>
        <v>0</v>
      </c>
      <c r="T273" s="95">
        <f t="shared" si="212"/>
        <v>0</v>
      </c>
      <c r="U273" s="95">
        <f>U274+U275</f>
        <v>0</v>
      </c>
      <c r="V273" s="95">
        <f t="shared" ref="V273:AE273" si="223">V274+V275</f>
        <v>0</v>
      </c>
      <c r="W273" s="95">
        <f t="shared" si="223"/>
        <v>0</v>
      </c>
      <c r="X273" s="95">
        <f t="shared" si="223"/>
        <v>0</v>
      </c>
      <c r="Y273" s="95">
        <f t="shared" si="223"/>
        <v>0</v>
      </c>
      <c r="Z273" s="95">
        <f t="shared" si="223"/>
        <v>0</v>
      </c>
      <c r="AA273" s="95">
        <f t="shared" si="223"/>
        <v>0</v>
      </c>
      <c r="AB273" s="95">
        <f t="shared" si="223"/>
        <v>0</v>
      </c>
      <c r="AC273" s="95">
        <f t="shared" si="223"/>
        <v>0</v>
      </c>
      <c r="AD273" s="95">
        <f t="shared" si="223"/>
        <v>0</v>
      </c>
      <c r="AE273" s="95">
        <f t="shared" si="223"/>
        <v>0</v>
      </c>
      <c r="AF273" s="30">
        <f t="shared" si="186"/>
        <v>0</v>
      </c>
    </row>
    <row r="274" spans="1:32">
      <c r="A274" s="72" t="s">
        <v>312</v>
      </c>
      <c r="B274" s="22" t="s">
        <v>314</v>
      </c>
      <c r="C274" s="32"/>
      <c r="D274" s="11" t="s">
        <v>31</v>
      </c>
      <c r="E274" s="36"/>
      <c r="F274" s="36"/>
      <c r="G274" s="36"/>
      <c r="H274" s="36">
        <f>J274+K274+AF274</f>
        <v>563.11900000000003</v>
      </c>
      <c r="I274" s="36">
        <v>0</v>
      </c>
      <c r="J274" s="36">
        <v>0</v>
      </c>
      <c r="K274" s="36">
        <f t="shared" si="210"/>
        <v>563.11900000000003</v>
      </c>
      <c r="L274" s="12">
        <v>0</v>
      </c>
      <c r="M274" s="12">
        <v>0</v>
      </c>
      <c r="N274" s="13">
        <v>0</v>
      </c>
      <c r="O274" s="13">
        <v>562.96900000000005</v>
      </c>
      <c r="P274" s="100">
        <v>0.15</v>
      </c>
      <c r="Q274" s="100">
        <v>0</v>
      </c>
      <c r="R274" s="101">
        <v>0</v>
      </c>
      <c r="S274" s="101">
        <v>0</v>
      </c>
      <c r="T274" s="97">
        <f t="shared" si="212"/>
        <v>0</v>
      </c>
      <c r="U274" s="101">
        <v>0</v>
      </c>
      <c r="V274" s="101">
        <v>0</v>
      </c>
      <c r="W274" s="101">
        <v>0</v>
      </c>
      <c r="X274" s="101">
        <v>0</v>
      </c>
      <c r="Y274" s="101">
        <v>0</v>
      </c>
      <c r="Z274" s="101">
        <v>0</v>
      </c>
      <c r="AA274" s="101">
        <v>0</v>
      </c>
      <c r="AB274" s="101">
        <v>0</v>
      </c>
      <c r="AC274" s="101">
        <v>0</v>
      </c>
      <c r="AD274" s="101">
        <v>0</v>
      </c>
      <c r="AE274" s="101">
        <v>0</v>
      </c>
      <c r="AF274" s="120">
        <f t="shared" si="186"/>
        <v>0</v>
      </c>
    </row>
    <row r="275" spans="1:32">
      <c r="A275" s="72" t="s">
        <v>312</v>
      </c>
      <c r="B275" s="22" t="s">
        <v>314</v>
      </c>
      <c r="C275" s="32"/>
      <c r="D275" s="42" t="s">
        <v>41</v>
      </c>
      <c r="E275" s="36"/>
      <c r="F275" s="36"/>
      <c r="G275" s="36"/>
      <c r="H275" s="36">
        <f>J275+K275+AF275</f>
        <v>2240.29</v>
      </c>
      <c r="I275" s="36">
        <v>0</v>
      </c>
      <c r="J275" s="36">
        <v>0</v>
      </c>
      <c r="K275" s="36">
        <f t="shared" si="210"/>
        <v>2240.29</v>
      </c>
      <c r="L275" s="12">
        <v>0</v>
      </c>
      <c r="M275" s="12">
        <v>0</v>
      </c>
      <c r="N275" s="13">
        <v>0</v>
      </c>
      <c r="O275" s="13">
        <v>2239.44</v>
      </c>
      <c r="P275" s="100">
        <v>0.85</v>
      </c>
      <c r="Q275" s="100">
        <v>0</v>
      </c>
      <c r="R275" s="101">
        <v>0</v>
      </c>
      <c r="S275" s="101">
        <v>0</v>
      </c>
      <c r="T275" s="97">
        <f t="shared" si="212"/>
        <v>0</v>
      </c>
      <c r="U275" s="101">
        <v>0</v>
      </c>
      <c r="V275" s="101">
        <v>0</v>
      </c>
      <c r="W275" s="101">
        <v>0</v>
      </c>
      <c r="X275" s="101">
        <v>0</v>
      </c>
      <c r="Y275" s="101">
        <v>0</v>
      </c>
      <c r="Z275" s="101">
        <v>0</v>
      </c>
      <c r="AA275" s="101">
        <v>0</v>
      </c>
      <c r="AB275" s="101">
        <v>0</v>
      </c>
      <c r="AC275" s="101">
        <v>0</v>
      </c>
      <c r="AD275" s="101">
        <v>0</v>
      </c>
      <c r="AE275" s="101">
        <v>0</v>
      </c>
      <c r="AF275" s="120">
        <f t="shared" si="186"/>
        <v>0</v>
      </c>
    </row>
    <row r="276" spans="1:32" ht="33.75">
      <c r="A276" s="72" t="s">
        <v>312</v>
      </c>
      <c r="B276" s="22" t="s">
        <v>314</v>
      </c>
      <c r="C276" s="21">
        <v>90</v>
      </c>
      <c r="D276" s="26" t="s">
        <v>189</v>
      </c>
      <c r="E276" s="27" t="s">
        <v>190</v>
      </c>
      <c r="F276" s="54">
        <v>2017</v>
      </c>
      <c r="G276" s="29">
        <f>H277</f>
        <v>124.336</v>
      </c>
      <c r="H276" s="30">
        <f>H277+H278</f>
        <v>634.54</v>
      </c>
      <c r="I276" s="30">
        <f>I277+I278</f>
        <v>0</v>
      </c>
      <c r="J276" s="30">
        <f>J277+J278</f>
        <v>0</v>
      </c>
      <c r="K276" s="31">
        <f t="shared" si="210"/>
        <v>634.54</v>
      </c>
      <c r="L276" s="30">
        <f t="shared" ref="L276:S276" si="224">L277+L278</f>
        <v>0</v>
      </c>
      <c r="M276" s="30">
        <f t="shared" si="224"/>
        <v>0</v>
      </c>
      <c r="N276" s="30">
        <f t="shared" si="224"/>
        <v>0</v>
      </c>
      <c r="O276" s="30">
        <f t="shared" si="224"/>
        <v>634.29999999999995</v>
      </c>
      <c r="P276" s="95">
        <f t="shared" si="224"/>
        <v>0.24</v>
      </c>
      <c r="Q276" s="95">
        <f t="shared" si="224"/>
        <v>0</v>
      </c>
      <c r="R276" s="95">
        <f t="shared" si="224"/>
        <v>0</v>
      </c>
      <c r="S276" s="95">
        <f t="shared" si="224"/>
        <v>0</v>
      </c>
      <c r="T276" s="95">
        <f t="shared" si="212"/>
        <v>0</v>
      </c>
      <c r="U276" s="95">
        <f>U277+U278</f>
        <v>0</v>
      </c>
      <c r="V276" s="95">
        <f t="shared" ref="V276:AE276" si="225">V277+V278</f>
        <v>0</v>
      </c>
      <c r="W276" s="95">
        <f t="shared" si="225"/>
        <v>0</v>
      </c>
      <c r="X276" s="95">
        <f t="shared" si="225"/>
        <v>0</v>
      </c>
      <c r="Y276" s="95">
        <f t="shared" si="225"/>
        <v>0</v>
      </c>
      <c r="Z276" s="95">
        <f t="shared" si="225"/>
        <v>0</v>
      </c>
      <c r="AA276" s="95">
        <f t="shared" si="225"/>
        <v>0</v>
      </c>
      <c r="AB276" s="95">
        <f t="shared" si="225"/>
        <v>0</v>
      </c>
      <c r="AC276" s="95">
        <f t="shared" si="225"/>
        <v>0</v>
      </c>
      <c r="AD276" s="95">
        <f t="shared" si="225"/>
        <v>0</v>
      </c>
      <c r="AE276" s="95">
        <f t="shared" si="225"/>
        <v>0</v>
      </c>
      <c r="AF276" s="30">
        <f t="shared" si="186"/>
        <v>0</v>
      </c>
    </row>
    <row r="277" spans="1:32">
      <c r="A277" s="72" t="s">
        <v>312</v>
      </c>
      <c r="B277" s="22" t="s">
        <v>314</v>
      </c>
      <c r="C277" s="32"/>
      <c r="D277" s="11" t="s">
        <v>31</v>
      </c>
      <c r="E277" s="36"/>
      <c r="F277" s="36"/>
      <c r="G277" s="36"/>
      <c r="H277" s="36">
        <f>J277+K277+AF277</f>
        <v>124.336</v>
      </c>
      <c r="I277" s="36">
        <v>0</v>
      </c>
      <c r="J277" s="36">
        <v>0</v>
      </c>
      <c r="K277" s="36">
        <f t="shared" si="210"/>
        <v>124.336</v>
      </c>
      <c r="L277" s="12">
        <v>0</v>
      </c>
      <c r="M277" s="12">
        <v>0</v>
      </c>
      <c r="N277" s="13">
        <v>0</v>
      </c>
      <c r="O277" s="53">
        <v>124.3</v>
      </c>
      <c r="P277" s="100">
        <v>3.5999999999999997E-2</v>
      </c>
      <c r="Q277" s="100">
        <v>0</v>
      </c>
      <c r="R277" s="101">
        <v>0</v>
      </c>
      <c r="S277" s="101">
        <v>0</v>
      </c>
      <c r="T277" s="97">
        <f t="shared" si="212"/>
        <v>0</v>
      </c>
      <c r="U277" s="101">
        <v>0</v>
      </c>
      <c r="V277" s="101">
        <v>0</v>
      </c>
      <c r="W277" s="101">
        <v>0</v>
      </c>
      <c r="X277" s="101">
        <v>0</v>
      </c>
      <c r="Y277" s="101">
        <v>0</v>
      </c>
      <c r="Z277" s="101">
        <v>0</v>
      </c>
      <c r="AA277" s="101">
        <v>0</v>
      </c>
      <c r="AB277" s="101">
        <v>0</v>
      </c>
      <c r="AC277" s="101">
        <v>0</v>
      </c>
      <c r="AD277" s="101">
        <v>0</v>
      </c>
      <c r="AE277" s="101">
        <v>0</v>
      </c>
      <c r="AF277" s="120">
        <f t="shared" si="186"/>
        <v>0</v>
      </c>
    </row>
    <row r="278" spans="1:32">
      <c r="A278" s="72" t="s">
        <v>312</v>
      </c>
      <c r="B278" s="22" t="s">
        <v>314</v>
      </c>
      <c r="C278" s="32"/>
      <c r="D278" s="42" t="s">
        <v>41</v>
      </c>
      <c r="E278" s="36"/>
      <c r="F278" s="36"/>
      <c r="G278" s="36"/>
      <c r="H278" s="36">
        <f>J278+K278+AF278</f>
        <v>510.20400000000001</v>
      </c>
      <c r="I278" s="36">
        <v>0</v>
      </c>
      <c r="J278" s="36">
        <v>0</v>
      </c>
      <c r="K278" s="36">
        <f t="shared" si="210"/>
        <v>510.20400000000001</v>
      </c>
      <c r="L278" s="12">
        <v>0</v>
      </c>
      <c r="M278" s="12">
        <v>0</v>
      </c>
      <c r="N278" s="13">
        <v>0</v>
      </c>
      <c r="O278" s="13">
        <v>510</v>
      </c>
      <c r="P278" s="100">
        <v>0.20399999999999999</v>
      </c>
      <c r="Q278" s="100">
        <v>0</v>
      </c>
      <c r="R278" s="101">
        <v>0</v>
      </c>
      <c r="S278" s="101">
        <v>0</v>
      </c>
      <c r="T278" s="97">
        <f t="shared" si="212"/>
        <v>0</v>
      </c>
      <c r="U278" s="101">
        <v>0</v>
      </c>
      <c r="V278" s="101">
        <v>0</v>
      </c>
      <c r="W278" s="101">
        <v>0</v>
      </c>
      <c r="X278" s="101">
        <v>0</v>
      </c>
      <c r="Y278" s="101">
        <v>0</v>
      </c>
      <c r="Z278" s="101">
        <v>0</v>
      </c>
      <c r="AA278" s="101">
        <v>0</v>
      </c>
      <c r="AB278" s="101">
        <v>0</v>
      </c>
      <c r="AC278" s="101">
        <v>0</v>
      </c>
      <c r="AD278" s="101">
        <v>0</v>
      </c>
      <c r="AE278" s="101">
        <v>0</v>
      </c>
      <c r="AF278" s="120">
        <f t="shared" si="186"/>
        <v>0</v>
      </c>
    </row>
    <row r="279" spans="1:32" ht="22.5">
      <c r="A279" s="22" t="s">
        <v>311</v>
      </c>
      <c r="C279" s="21">
        <v>91</v>
      </c>
      <c r="D279" s="41" t="s">
        <v>386</v>
      </c>
      <c r="E279" s="27" t="s">
        <v>156</v>
      </c>
      <c r="F279" s="28" t="s">
        <v>364</v>
      </c>
      <c r="G279" s="29">
        <f>H280</f>
        <v>16530.599999999999</v>
      </c>
      <c r="H279" s="30">
        <f>H280+H281</f>
        <v>17570.599999999999</v>
      </c>
      <c r="I279" s="30">
        <f>I280+I281</f>
        <v>12822.7</v>
      </c>
      <c r="J279" s="30">
        <f>J280+J281</f>
        <v>14408.5</v>
      </c>
      <c r="K279" s="31">
        <f t="shared" si="210"/>
        <v>3162.1</v>
      </c>
      <c r="L279" s="30">
        <f t="shared" ref="L279:S279" si="226">L280+L281</f>
        <v>1585.8</v>
      </c>
      <c r="M279" s="30">
        <f t="shared" si="226"/>
        <v>1970.6</v>
      </c>
      <c r="N279" s="30">
        <f t="shared" si="226"/>
        <v>726</v>
      </c>
      <c r="O279" s="30">
        <f t="shared" si="226"/>
        <v>465.5</v>
      </c>
      <c r="P279" s="95">
        <f t="shared" si="226"/>
        <v>0</v>
      </c>
      <c r="Q279" s="95">
        <f t="shared" si="226"/>
        <v>0</v>
      </c>
      <c r="R279" s="95">
        <f t="shared" si="226"/>
        <v>0</v>
      </c>
      <c r="S279" s="95">
        <f t="shared" si="226"/>
        <v>0</v>
      </c>
      <c r="T279" s="95">
        <f t="shared" si="212"/>
        <v>0</v>
      </c>
      <c r="U279" s="95">
        <f>U280+U281</f>
        <v>0</v>
      </c>
      <c r="V279" s="95">
        <f t="shared" ref="V279:AE279" si="227">V280+V281</f>
        <v>0</v>
      </c>
      <c r="W279" s="95">
        <f t="shared" si="227"/>
        <v>0</v>
      </c>
      <c r="X279" s="95">
        <f t="shared" si="227"/>
        <v>0</v>
      </c>
      <c r="Y279" s="95">
        <f t="shared" si="227"/>
        <v>0</v>
      </c>
      <c r="Z279" s="95">
        <f t="shared" si="227"/>
        <v>0</v>
      </c>
      <c r="AA279" s="95">
        <f t="shared" si="227"/>
        <v>0</v>
      </c>
      <c r="AB279" s="95">
        <f t="shared" si="227"/>
        <v>0</v>
      </c>
      <c r="AC279" s="95">
        <f t="shared" si="227"/>
        <v>0</v>
      </c>
      <c r="AD279" s="95">
        <f t="shared" si="227"/>
        <v>0</v>
      </c>
      <c r="AE279" s="95">
        <f t="shared" si="227"/>
        <v>0</v>
      </c>
      <c r="AF279" s="30">
        <f t="shared" si="186"/>
        <v>0</v>
      </c>
    </row>
    <row r="280" spans="1:32">
      <c r="A280" s="22" t="s">
        <v>311</v>
      </c>
      <c r="C280" s="44"/>
      <c r="D280" s="11" t="s">
        <v>31</v>
      </c>
      <c r="E280" s="33"/>
      <c r="F280" s="34"/>
      <c r="G280" s="35"/>
      <c r="H280" s="36">
        <f>J280+K280+AF280</f>
        <v>16530.599999999999</v>
      </c>
      <c r="I280" s="37">
        <v>11782.7</v>
      </c>
      <c r="J280" s="36">
        <v>13368.5</v>
      </c>
      <c r="K280" s="36">
        <f t="shared" si="210"/>
        <v>3162.1</v>
      </c>
      <c r="L280" s="36">
        <v>1585.8</v>
      </c>
      <c r="M280" s="36">
        <v>1970.6</v>
      </c>
      <c r="N280" s="36">
        <v>726</v>
      </c>
      <c r="O280" s="38">
        <v>465.5</v>
      </c>
      <c r="P280" s="97">
        <v>0</v>
      </c>
      <c r="Q280" s="97">
        <f>3500-3500</f>
        <v>0</v>
      </c>
      <c r="R280" s="97">
        <f>2300-2300</f>
        <v>0</v>
      </c>
      <c r="S280" s="97">
        <v>0</v>
      </c>
      <c r="T280" s="97">
        <f t="shared" si="212"/>
        <v>0</v>
      </c>
      <c r="U280" s="97">
        <v>0</v>
      </c>
      <c r="V280" s="97">
        <v>0</v>
      </c>
      <c r="W280" s="97">
        <v>0</v>
      </c>
      <c r="X280" s="97">
        <v>0</v>
      </c>
      <c r="Y280" s="97">
        <v>0</v>
      </c>
      <c r="Z280" s="97">
        <v>0</v>
      </c>
      <c r="AA280" s="97">
        <v>0</v>
      </c>
      <c r="AB280" s="97">
        <v>0</v>
      </c>
      <c r="AC280" s="97">
        <v>0</v>
      </c>
      <c r="AD280" s="97">
        <v>0</v>
      </c>
      <c r="AE280" s="97">
        <v>0</v>
      </c>
      <c r="AF280" s="120">
        <f t="shared" si="186"/>
        <v>0</v>
      </c>
    </row>
    <row r="281" spans="1:32">
      <c r="A281" s="22" t="s">
        <v>311</v>
      </c>
      <c r="C281" s="44"/>
      <c r="D281" s="11" t="s">
        <v>82</v>
      </c>
      <c r="E281" s="33"/>
      <c r="F281" s="34"/>
      <c r="G281" s="35"/>
      <c r="H281" s="36">
        <f>J281+K281+AF281</f>
        <v>1040</v>
      </c>
      <c r="I281" s="37">
        <v>1040</v>
      </c>
      <c r="J281" s="36">
        <v>1040</v>
      </c>
      <c r="K281" s="36">
        <f t="shared" si="210"/>
        <v>0</v>
      </c>
      <c r="L281" s="36">
        <v>0</v>
      </c>
      <c r="M281" s="36">
        <v>0</v>
      </c>
      <c r="N281" s="36">
        <v>0</v>
      </c>
      <c r="O281" s="36">
        <v>0</v>
      </c>
      <c r="P281" s="97">
        <v>0</v>
      </c>
      <c r="Q281" s="97">
        <v>0</v>
      </c>
      <c r="R281" s="97">
        <v>0</v>
      </c>
      <c r="S281" s="97">
        <v>0</v>
      </c>
      <c r="T281" s="97">
        <f t="shared" si="212"/>
        <v>0</v>
      </c>
      <c r="U281" s="97">
        <v>0</v>
      </c>
      <c r="V281" s="97">
        <v>0</v>
      </c>
      <c r="W281" s="97">
        <v>0</v>
      </c>
      <c r="X281" s="97">
        <v>0</v>
      </c>
      <c r="Y281" s="97">
        <v>0</v>
      </c>
      <c r="Z281" s="97">
        <v>0</v>
      </c>
      <c r="AA281" s="97">
        <v>0</v>
      </c>
      <c r="AB281" s="97">
        <v>0</v>
      </c>
      <c r="AC281" s="97">
        <v>0</v>
      </c>
      <c r="AD281" s="97">
        <v>0</v>
      </c>
      <c r="AE281" s="97">
        <v>0</v>
      </c>
      <c r="AF281" s="120">
        <f t="shared" si="186"/>
        <v>0</v>
      </c>
    </row>
    <row r="282" spans="1:32" ht="45">
      <c r="A282" s="22" t="s">
        <v>313</v>
      </c>
      <c r="B282" s="22" t="s">
        <v>317</v>
      </c>
      <c r="C282" s="21">
        <v>92</v>
      </c>
      <c r="D282" s="26" t="s">
        <v>191</v>
      </c>
      <c r="E282" s="27" t="s">
        <v>156</v>
      </c>
      <c r="F282" s="54" t="s">
        <v>101</v>
      </c>
      <c r="G282" s="29">
        <f>H283</f>
        <v>10136.448</v>
      </c>
      <c r="H282" s="30">
        <f>H283+H284</f>
        <v>15228.286</v>
      </c>
      <c r="I282" s="30">
        <f>I283+I284</f>
        <v>0</v>
      </c>
      <c r="J282" s="30">
        <f>J283+J284</f>
        <v>0</v>
      </c>
      <c r="K282" s="31">
        <f t="shared" si="210"/>
        <v>15228.286</v>
      </c>
      <c r="L282" s="30">
        <f t="shared" ref="L282:AF282" si="228">L283+L284</f>
        <v>0</v>
      </c>
      <c r="M282" s="30">
        <f t="shared" si="228"/>
        <v>0</v>
      </c>
      <c r="N282" s="30">
        <f t="shared" si="228"/>
        <v>0</v>
      </c>
      <c r="O282" s="30">
        <f t="shared" si="228"/>
        <v>11374.448</v>
      </c>
      <c r="P282" s="95">
        <f t="shared" si="228"/>
        <v>3853.8380000000002</v>
      </c>
      <c r="Q282" s="95">
        <f t="shared" si="228"/>
        <v>0</v>
      </c>
      <c r="R282" s="95">
        <f t="shared" si="228"/>
        <v>0</v>
      </c>
      <c r="S282" s="95">
        <f t="shared" si="228"/>
        <v>0</v>
      </c>
      <c r="T282" s="95">
        <f t="shared" si="228"/>
        <v>0</v>
      </c>
      <c r="U282" s="95">
        <f t="shared" si="228"/>
        <v>0</v>
      </c>
      <c r="V282" s="95">
        <f t="shared" si="228"/>
        <v>0</v>
      </c>
      <c r="W282" s="95">
        <f t="shared" si="228"/>
        <v>0</v>
      </c>
      <c r="X282" s="95">
        <f t="shared" si="228"/>
        <v>0</v>
      </c>
      <c r="Y282" s="95">
        <f t="shared" si="228"/>
        <v>0</v>
      </c>
      <c r="Z282" s="95">
        <f t="shared" si="228"/>
        <v>0</v>
      </c>
      <c r="AA282" s="95">
        <f t="shared" si="228"/>
        <v>0</v>
      </c>
      <c r="AB282" s="95">
        <f t="shared" si="228"/>
        <v>0</v>
      </c>
      <c r="AC282" s="95">
        <f t="shared" si="228"/>
        <v>0</v>
      </c>
      <c r="AD282" s="95">
        <f t="shared" si="228"/>
        <v>0</v>
      </c>
      <c r="AE282" s="95">
        <f t="shared" si="228"/>
        <v>0</v>
      </c>
      <c r="AF282" s="30">
        <f t="shared" si="228"/>
        <v>0</v>
      </c>
    </row>
    <row r="283" spans="1:32">
      <c r="A283" s="22" t="s">
        <v>313</v>
      </c>
      <c r="B283" s="22" t="s">
        <v>317</v>
      </c>
      <c r="C283" s="32"/>
      <c r="D283" s="11" t="s">
        <v>31</v>
      </c>
      <c r="E283" s="36"/>
      <c r="F283" s="36"/>
      <c r="G283" s="36"/>
      <c r="H283" s="36">
        <f>J283+K283+AF283</f>
        <v>10136.448</v>
      </c>
      <c r="I283" s="36">
        <v>0</v>
      </c>
      <c r="J283" s="36">
        <v>0</v>
      </c>
      <c r="K283" s="36">
        <f t="shared" si="210"/>
        <v>10136.448</v>
      </c>
      <c r="L283" s="12">
        <v>0</v>
      </c>
      <c r="M283" s="12">
        <v>0</v>
      </c>
      <c r="N283" s="13">
        <v>0</v>
      </c>
      <c r="O283" s="53">
        <v>6866.3710000000001</v>
      </c>
      <c r="P283" s="104">
        <v>3270.0770000000002</v>
      </c>
      <c r="Q283" s="100">
        <v>0</v>
      </c>
      <c r="R283" s="101">
        <v>0</v>
      </c>
      <c r="S283" s="101">
        <v>0</v>
      </c>
      <c r="T283" s="97">
        <f t="shared" ref="T283:T297" si="229">SUM(U283:AE283)</f>
        <v>0</v>
      </c>
      <c r="U283" s="101">
        <v>0</v>
      </c>
      <c r="V283" s="101">
        <v>0</v>
      </c>
      <c r="W283" s="101">
        <v>0</v>
      </c>
      <c r="X283" s="101">
        <v>0</v>
      </c>
      <c r="Y283" s="101">
        <v>0</v>
      </c>
      <c r="Z283" s="101">
        <v>0</v>
      </c>
      <c r="AA283" s="101">
        <v>0</v>
      </c>
      <c r="AB283" s="101">
        <v>0</v>
      </c>
      <c r="AC283" s="101">
        <v>0</v>
      </c>
      <c r="AD283" s="101">
        <v>0</v>
      </c>
      <c r="AE283" s="101">
        <v>0</v>
      </c>
      <c r="AF283" s="120">
        <f t="shared" si="186"/>
        <v>0</v>
      </c>
    </row>
    <row r="284" spans="1:32">
      <c r="A284" s="22" t="s">
        <v>313</v>
      </c>
      <c r="B284" s="22" t="s">
        <v>317</v>
      </c>
      <c r="C284" s="32"/>
      <c r="D284" s="42" t="s">
        <v>41</v>
      </c>
      <c r="E284" s="36"/>
      <c r="F284" s="36"/>
      <c r="G284" s="36"/>
      <c r="H284" s="36">
        <f>J284+K284+AF284</f>
        <v>5091.8379999999997</v>
      </c>
      <c r="I284" s="36">
        <v>0</v>
      </c>
      <c r="J284" s="36">
        <v>0</v>
      </c>
      <c r="K284" s="36">
        <f t="shared" si="210"/>
        <v>5091.8379999999997</v>
      </c>
      <c r="L284" s="12">
        <v>0</v>
      </c>
      <c r="M284" s="12">
        <v>0</v>
      </c>
      <c r="N284" s="13">
        <v>0</v>
      </c>
      <c r="O284" s="53">
        <v>4508.0770000000002</v>
      </c>
      <c r="P284" s="104">
        <v>583.76099999999997</v>
      </c>
      <c r="Q284" s="100">
        <v>0</v>
      </c>
      <c r="R284" s="101">
        <v>0</v>
      </c>
      <c r="S284" s="101">
        <v>0</v>
      </c>
      <c r="T284" s="97">
        <f t="shared" si="229"/>
        <v>0</v>
      </c>
      <c r="U284" s="101">
        <v>0</v>
      </c>
      <c r="V284" s="101">
        <v>0</v>
      </c>
      <c r="W284" s="101">
        <v>0</v>
      </c>
      <c r="X284" s="101">
        <v>0</v>
      </c>
      <c r="Y284" s="101">
        <v>0</v>
      </c>
      <c r="Z284" s="101">
        <v>0</v>
      </c>
      <c r="AA284" s="101">
        <v>0</v>
      </c>
      <c r="AB284" s="101">
        <v>0</v>
      </c>
      <c r="AC284" s="101">
        <v>0</v>
      </c>
      <c r="AD284" s="101">
        <v>0</v>
      </c>
      <c r="AE284" s="101">
        <v>0</v>
      </c>
      <c r="AF284" s="120">
        <f t="shared" si="186"/>
        <v>0</v>
      </c>
    </row>
    <row r="285" spans="1:32" ht="33.75">
      <c r="A285" s="72" t="s">
        <v>312</v>
      </c>
      <c r="B285" s="22" t="s">
        <v>314</v>
      </c>
      <c r="C285" s="21">
        <v>93</v>
      </c>
      <c r="D285" s="26" t="s">
        <v>192</v>
      </c>
      <c r="E285" s="27" t="s">
        <v>183</v>
      </c>
      <c r="F285" s="54">
        <v>2017</v>
      </c>
      <c r="G285" s="29">
        <f>H286</f>
        <v>819.98099999999999</v>
      </c>
      <c r="H285" s="30">
        <f>H286+H287</f>
        <v>3537.0219999999999</v>
      </c>
      <c r="I285" s="30">
        <f>I286+I287</f>
        <v>0</v>
      </c>
      <c r="J285" s="30">
        <f>J286+J287</f>
        <v>0</v>
      </c>
      <c r="K285" s="31">
        <f t="shared" si="210"/>
        <v>3537.0219999999999</v>
      </c>
      <c r="L285" s="30">
        <f t="shared" ref="L285:S285" si="230">L286+L287</f>
        <v>0</v>
      </c>
      <c r="M285" s="30">
        <f t="shared" si="230"/>
        <v>0</v>
      </c>
      <c r="N285" s="30">
        <f t="shared" si="230"/>
        <v>0</v>
      </c>
      <c r="O285" s="30">
        <f t="shared" si="230"/>
        <v>3537.0219999999999</v>
      </c>
      <c r="P285" s="95">
        <f t="shared" si="230"/>
        <v>0</v>
      </c>
      <c r="Q285" s="95">
        <f t="shared" si="230"/>
        <v>0</v>
      </c>
      <c r="R285" s="95">
        <f t="shared" si="230"/>
        <v>0</v>
      </c>
      <c r="S285" s="95">
        <f t="shared" si="230"/>
        <v>0</v>
      </c>
      <c r="T285" s="95">
        <f t="shared" si="229"/>
        <v>0</v>
      </c>
      <c r="U285" s="95">
        <f>U286+U287</f>
        <v>0</v>
      </c>
      <c r="V285" s="95">
        <f t="shared" ref="V285:AE285" si="231">V286+V287</f>
        <v>0</v>
      </c>
      <c r="W285" s="95">
        <f t="shared" si="231"/>
        <v>0</v>
      </c>
      <c r="X285" s="95">
        <f t="shared" si="231"/>
        <v>0</v>
      </c>
      <c r="Y285" s="95">
        <f t="shared" si="231"/>
        <v>0</v>
      </c>
      <c r="Z285" s="95">
        <f t="shared" si="231"/>
        <v>0</v>
      </c>
      <c r="AA285" s="95">
        <f t="shared" si="231"/>
        <v>0</v>
      </c>
      <c r="AB285" s="95">
        <f t="shared" si="231"/>
        <v>0</v>
      </c>
      <c r="AC285" s="95">
        <f t="shared" si="231"/>
        <v>0</v>
      </c>
      <c r="AD285" s="95">
        <f t="shared" si="231"/>
        <v>0</v>
      </c>
      <c r="AE285" s="95">
        <f t="shared" si="231"/>
        <v>0</v>
      </c>
      <c r="AF285" s="30">
        <f t="shared" si="186"/>
        <v>0</v>
      </c>
    </row>
    <row r="286" spans="1:32">
      <c r="A286" s="72" t="s">
        <v>312</v>
      </c>
      <c r="B286" s="22" t="s">
        <v>314</v>
      </c>
      <c r="C286" s="32"/>
      <c r="D286" s="11" t="s">
        <v>31</v>
      </c>
      <c r="E286" s="36"/>
      <c r="F286" s="36"/>
      <c r="G286" s="36"/>
      <c r="H286" s="36">
        <f>J286+K286+AF286</f>
        <v>819.98099999999999</v>
      </c>
      <c r="I286" s="36">
        <v>0</v>
      </c>
      <c r="J286" s="36">
        <v>0</v>
      </c>
      <c r="K286" s="36">
        <f t="shared" si="210"/>
        <v>819.98099999999999</v>
      </c>
      <c r="L286" s="12">
        <v>0</v>
      </c>
      <c r="M286" s="12">
        <v>0</v>
      </c>
      <c r="N286" s="13">
        <v>0</v>
      </c>
      <c r="O286" s="53">
        <f>824.355-4.374</f>
        <v>819.98099999999999</v>
      </c>
      <c r="P286" s="100">
        <v>0</v>
      </c>
      <c r="Q286" s="100">
        <v>0</v>
      </c>
      <c r="R286" s="101">
        <v>0</v>
      </c>
      <c r="S286" s="101">
        <v>0</v>
      </c>
      <c r="T286" s="97">
        <f t="shared" si="229"/>
        <v>0</v>
      </c>
      <c r="U286" s="101">
        <v>0</v>
      </c>
      <c r="V286" s="101">
        <v>0</v>
      </c>
      <c r="W286" s="101">
        <v>0</v>
      </c>
      <c r="X286" s="101">
        <v>0</v>
      </c>
      <c r="Y286" s="101">
        <v>0</v>
      </c>
      <c r="Z286" s="101">
        <v>0</v>
      </c>
      <c r="AA286" s="101">
        <v>0</v>
      </c>
      <c r="AB286" s="101">
        <v>0</v>
      </c>
      <c r="AC286" s="101">
        <v>0</v>
      </c>
      <c r="AD286" s="101">
        <v>0</v>
      </c>
      <c r="AE286" s="101">
        <v>0</v>
      </c>
      <c r="AF286" s="120">
        <f t="shared" si="186"/>
        <v>0</v>
      </c>
    </row>
    <row r="287" spans="1:32">
      <c r="A287" s="72" t="s">
        <v>312</v>
      </c>
      <c r="B287" s="22" t="s">
        <v>314</v>
      </c>
      <c r="C287" s="32"/>
      <c r="D287" s="42" t="s">
        <v>41</v>
      </c>
      <c r="E287" s="36"/>
      <c r="F287" s="36"/>
      <c r="G287" s="36"/>
      <c r="H287" s="36">
        <f>J287+K287+AF287</f>
        <v>2717.0410000000002</v>
      </c>
      <c r="I287" s="36">
        <v>0</v>
      </c>
      <c r="J287" s="36">
        <v>0</v>
      </c>
      <c r="K287" s="36">
        <f t="shared" si="210"/>
        <v>2717.0410000000002</v>
      </c>
      <c r="L287" s="12">
        <v>0</v>
      </c>
      <c r="M287" s="12">
        <v>0</v>
      </c>
      <c r="N287" s="13">
        <v>0</v>
      </c>
      <c r="O287" s="53">
        <f>2725.766-8.725</f>
        <v>2717.0410000000002</v>
      </c>
      <c r="P287" s="100">
        <v>0</v>
      </c>
      <c r="Q287" s="100">
        <v>0</v>
      </c>
      <c r="R287" s="101">
        <v>0</v>
      </c>
      <c r="S287" s="101">
        <v>0</v>
      </c>
      <c r="T287" s="97">
        <f t="shared" si="229"/>
        <v>0</v>
      </c>
      <c r="U287" s="101">
        <v>0</v>
      </c>
      <c r="V287" s="101">
        <v>0</v>
      </c>
      <c r="W287" s="101">
        <v>0</v>
      </c>
      <c r="X287" s="101">
        <v>0</v>
      </c>
      <c r="Y287" s="101">
        <v>0</v>
      </c>
      <c r="Z287" s="101">
        <v>0</v>
      </c>
      <c r="AA287" s="101">
        <v>0</v>
      </c>
      <c r="AB287" s="101">
        <v>0</v>
      </c>
      <c r="AC287" s="101">
        <v>0</v>
      </c>
      <c r="AD287" s="101">
        <v>0</v>
      </c>
      <c r="AE287" s="101">
        <v>0</v>
      </c>
      <c r="AF287" s="120">
        <f t="shared" si="186"/>
        <v>0</v>
      </c>
    </row>
    <row r="288" spans="1:32" ht="22.5">
      <c r="A288" s="22" t="s">
        <v>311</v>
      </c>
      <c r="C288" s="21">
        <v>94</v>
      </c>
      <c r="D288" s="116" t="s">
        <v>401</v>
      </c>
      <c r="E288" s="27" t="s">
        <v>193</v>
      </c>
      <c r="F288" s="28" t="s">
        <v>400</v>
      </c>
      <c r="G288" s="29">
        <f>H289</f>
        <v>130365.465</v>
      </c>
      <c r="H288" s="30">
        <f>H289+H290</f>
        <v>130365.465</v>
      </c>
      <c r="I288" s="30">
        <f>I289+I290</f>
        <v>50155.805</v>
      </c>
      <c r="J288" s="30">
        <f>J289+J290</f>
        <v>52785.805</v>
      </c>
      <c r="K288" s="31">
        <f t="shared" si="210"/>
        <v>64626.66</v>
      </c>
      <c r="L288" s="30">
        <f t="shared" ref="L288:S288" si="232">L289+L290</f>
        <v>2630</v>
      </c>
      <c r="M288" s="30">
        <f t="shared" si="232"/>
        <v>4730</v>
      </c>
      <c r="N288" s="30">
        <f t="shared" si="232"/>
        <v>3175.31</v>
      </c>
      <c r="O288" s="30">
        <f t="shared" si="232"/>
        <v>9831.7000000000007</v>
      </c>
      <c r="P288" s="95">
        <f t="shared" si="232"/>
        <v>40572.65</v>
      </c>
      <c r="Q288" s="95">
        <f t="shared" si="232"/>
        <v>6317</v>
      </c>
      <c r="R288" s="98">
        <f t="shared" si="232"/>
        <v>1453</v>
      </c>
      <c r="S288" s="95">
        <f t="shared" si="232"/>
        <v>3500</v>
      </c>
      <c r="T288" s="95">
        <f t="shared" si="229"/>
        <v>8000</v>
      </c>
      <c r="U288" s="95">
        <f>U289+U290</f>
        <v>2000</v>
      </c>
      <c r="V288" s="95">
        <f t="shared" ref="V288:AE288" si="233">V289+V290</f>
        <v>3000</v>
      </c>
      <c r="W288" s="95">
        <f t="shared" si="233"/>
        <v>3000</v>
      </c>
      <c r="X288" s="95">
        <f t="shared" si="233"/>
        <v>0</v>
      </c>
      <c r="Y288" s="95">
        <f t="shared" si="233"/>
        <v>0</v>
      </c>
      <c r="Z288" s="95">
        <f t="shared" si="233"/>
        <v>0</v>
      </c>
      <c r="AA288" s="95">
        <f t="shared" si="233"/>
        <v>0</v>
      </c>
      <c r="AB288" s="95">
        <f t="shared" si="233"/>
        <v>0</v>
      </c>
      <c r="AC288" s="95">
        <f t="shared" si="233"/>
        <v>0</v>
      </c>
      <c r="AD288" s="95">
        <f t="shared" si="233"/>
        <v>0</v>
      </c>
      <c r="AE288" s="95">
        <f t="shared" si="233"/>
        <v>0</v>
      </c>
      <c r="AF288" s="30">
        <f t="shared" si="186"/>
        <v>12953</v>
      </c>
    </row>
    <row r="289" spans="1:32">
      <c r="A289" s="22" t="s">
        <v>311</v>
      </c>
      <c r="C289" s="44"/>
      <c r="D289" s="11" t="s">
        <v>31</v>
      </c>
      <c r="E289" s="33"/>
      <c r="F289" s="34"/>
      <c r="G289" s="35"/>
      <c r="H289" s="36">
        <f>J289+K289+AF289</f>
        <v>130365.465</v>
      </c>
      <c r="I289" s="37">
        <v>50155.805</v>
      </c>
      <c r="J289" s="36">
        <v>52785.805</v>
      </c>
      <c r="K289" s="36">
        <f t="shared" si="210"/>
        <v>64626.66</v>
      </c>
      <c r="L289" s="36">
        <v>2630</v>
      </c>
      <c r="M289" s="36">
        <v>4730</v>
      </c>
      <c r="N289" s="36">
        <v>3175.31</v>
      </c>
      <c r="O289" s="38">
        <v>9831.7000000000007</v>
      </c>
      <c r="P289" s="97">
        <v>40572.65</v>
      </c>
      <c r="Q289" s="96">
        <v>6317</v>
      </c>
      <c r="R289" s="96">
        <v>1453</v>
      </c>
      <c r="S289" s="96">
        <v>3500</v>
      </c>
      <c r="T289" s="96">
        <f t="shared" si="229"/>
        <v>8000</v>
      </c>
      <c r="U289" s="96">
        <v>2000</v>
      </c>
      <c r="V289" s="96">
        <v>3000</v>
      </c>
      <c r="W289" s="97">
        <v>3000</v>
      </c>
      <c r="X289" s="97">
        <v>0</v>
      </c>
      <c r="Y289" s="97">
        <v>0</v>
      </c>
      <c r="Z289" s="97">
        <v>0</v>
      </c>
      <c r="AA289" s="97">
        <v>0</v>
      </c>
      <c r="AB289" s="97">
        <v>0</v>
      </c>
      <c r="AC289" s="97">
        <v>0</v>
      </c>
      <c r="AD289" s="97">
        <v>0</v>
      </c>
      <c r="AE289" s="97">
        <v>0</v>
      </c>
      <c r="AF289" s="120">
        <f t="shared" si="186"/>
        <v>12953</v>
      </c>
    </row>
    <row r="290" spans="1:32">
      <c r="A290" s="22" t="s">
        <v>311</v>
      </c>
      <c r="C290" s="44"/>
      <c r="D290" s="42" t="s">
        <v>41</v>
      </c>
      <c r="E290" s="33"/>
      <c r="F290" s="34"/>
      <c r="G290" s="35"/>
      <c r="H290" s="36">
        <f>J290+K290+AF290</f>
        <v>0</v>
      </c>
      <c r="I290" s="37">
        <v>0</v>
      </c>
      <c r="J290" s="36">
        <v>0</v>
      </c>
      <c r="K290" s="36">
        <f t="shared" si="210"/>
        <v>0</v>
      </c>
      <c r="L290" s="36">
        <v>0</v>
      </c>
      <c r="M290" s="36">
        <v>0</v>
      </c>
      <c r="N290" s="36">
        <v>0</v>
      </c>
      <c r="O290" s="36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f t="shared" si="229"/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120">
        <f t="shared" si="186"/>
        <v>0</v>
      </c>
    </row>
    <row r="291" spans="1:32" ht="25.5" customHeight="1">
      <c r="A291" s="22" t="s">
        <v>311</v>
      </c>
      <c r="C291" s="21">
        <v>95</v>
      </c>
      <c r="D291" s="41" t="s">
        <v>194</v>
      </c>
      <c r="E291" s="27" t="s">
        <v>381</v>
      </c>
      <c r="F291" s="28" t="s">
        <v>181</v>
      </c>
      <c r="G291" s="29">
        <f>H292</f>
        <v>151619.81899999999</v>
      </c>
      <c r="H291" s="30">
        <f>H292+H293</f>
        <v>151619.81899999999</v>
      </c>
      <c r="I291" s="30">
        <f>I292+I293</f>
        <v>68929.676999999996</v>
      </c>
      <c r="J291" s="30">
        <f>J292+J293</f>
        <v>69052.676999999996</v>
      </c>
      <c r="K291" s="31">
        <f t="shared" ref="K291:K322" si="234">SUM(M291:Q291)</f>
        <v>43828.593999999997</v>
      </c>
      <c r="L291" s="30">
        <f>L292</f>
        <v>123</v>
      </c>
      <c r="M291" s="30">
        <f t="shared" ref="M291:S291" si="235">M292+M293</f>
        <v>7720</v>
      </c>
      <c r="N291" s="30">
        <f t="shared" si="235"/>
        <v>823</v>
      </c>
      <c r="O291" s="30">
        <f t="shared" si="235"/>
        <v>2821.1</v>
      </c>
      <c r="P291" s="95">
        <f t="shared" si="235"/>
        <v>24479.32</v>
      </c>
      <c r="Q291" s="95">
        <f t="shared" si="235"/>
        <v>7985.174</v>
      </c>
      <c r="R291" s="98">
        <f t="shared" si="235"/>
        <v>3546.7150000000001</v>
      </c>
      <c r="S291" s="95">
        <f t="shared" si="235"/>
        <v>4891.8329999999996</v>
      </c>
      <c r="T291" s="95">
        <f t="shared" si="229"/>
        <v>30300</v>
      </c>
      <c r="U291" s="95">
        <f>U292+U293</f>
        <v>21000</v>
      </c>
      <c r="V291" s="95">
        <f t="shared" ref="V291:AE291" si="236">V292+V293</f>
        <v>9300</v>
      </c>
      <c r="W291" s="95">
        <f t="shared" si="236"/>
        <v>0</v>
      </c>
      <c r="X291" s="95">
        <f t="shared" si="236"/>
        <v>0</v>
      </c>
      <c r="Y291" s="95">
        <f t="shared" si="236"/>
        <v>0</v>
      </c>
      <c r="Z291" s="95">
        <f t="shared" si="236"/>
        <v>0</v>
      </c>
      <c r="AA291" s="95">
        <f t="shared" si="236"/>
        <v>0</v>
      </c>
      <c r="AB291" s="95">
        <f t="shared" si="236"/>
        <v>0</v>
      </c>
      <c r="AC291" s="95">
        <f t="shared" si="236"/>
        <v>0</v>
      </c>
      <c r="AD291" s="95">
        <f t="shared" si="236"/>
        <v>0</v>
      </c>
      <c r="AE291" s="95">
        <f t="shared" si="236"/>
        <v>0</v>
      </c>
      <c r="AF291" s="30">
        <f t="shared" ref="AF291:AF387" si="237">R291+S291+T291</f>
        <v>38738.547999999995</v>
      </c>
    </row>
    <row r="292" spans="1:32">
      <c r="A292" s="22" t="s">
        <v>311</v>
      </c>
      <c r="C292" s="44"/>
      <c r="D292" s="11" t="s">
        <v>31</v>
      </c>
      <c r="E292" s="33"/>
      <c r="F292" s="34"/>
      <c r="G292" s="35"/>
      <c r="H292" s="36">
        <f>J292+K292+AF292</f>
        <v>151619.81899999999</v>
      </c>
      <c r="I292" s="36">
        <v>68929.676999999996</v>
      </c>
      <c r="J292" s="36">
        <v>69052.676999999996</v>
      </c>
      <c r="K292" s="36">
        <f t="shared" si="234"/>
        <v>43828.593999999997</v>
      </c>
      <c r="L292" s="36">
        <v>123</v>
      </c>
      <c r="M292" s="36">
        <v>7720</v>
      </c>
      <c r="N292" s="36">
        <v>823</v>
      </c>
      <c r="O292" s="38">
        <v>2821.1</v>
      </c>
      <c r="P292" s="97">
        <v>24479.32</v>
      </c>
      <c r="Q292" s="97">
        <v>7985.174</v>
      </c>
      <c r="R292" s="97">
        <v>3546.7150000000001</v>
      </c>
      <c r="S292" s="97">
        <v>4891.8329999999996</v>
      </c>
      <c r="T292" s="97">
        <f t="shared" si="229"/>
        <v>30300</v>
      </c>
      <c r="U292" s="97">
        <v>21000</v>
      </c>
      <c r="V292" s="97">
        <v>9300</v>
      </c>
      <c r="W292" s="97">
        <v>0</v>
      </c>
      <c r="X292" s="97">
        <v>0</v>
      </c>
      <c r="Y292" s="97">
        <v>0</v>
      </c>
      <c r="Z292" s="97">
        <v>0</v>
      </c>
      <c r="AA292" s="97">
        <v>0</v>
      </c>
      <c r="AB292" s="97">
        <v>0</v>
      </c>
      <c r="AC292" s="97">
        <v>0</v>
      </c>
      <c r="AD292" s="97">
        <v>0</v>
      </c>
      <c r="AE292" s="97">
        <v>0</v>
      </c>
      <c r="AF292" s="120">
        <f t="shared" si="237"/>
        <v>38738.547999999995</v>
      </c>
    </row>
    <row r="293" spans="1:32">
      <c r="A293" s="22" t="s">
        <v>311</v>
      </c>
      <c r="C293" s="44"/>
      <c r="D293" s="42" t="s">
        <v>41</v>
      </c>
      <c r="E293" s="33"/>
      <c r="F293" s="34"/>
      <c r="G293" s="35"/>
      <c r="H293" s="36">
        <f>J293+K293+AF293</f>
        <v>0</v>
      </c>
      <c r="I293" s="36"/>
      <c r="J293" s="36"/>
      <c r="K293" s="36">
        <f t="shared" si="234"/>
        <v>0</v>
      </c>
      <c r="L293" s="36"/>
      <c r="M293" s="36"/>
      <c r="N293" s="36">
        <v>0</v>
      </c>
      <c r="O293" s="36">
        <v>0</v>
      </c>
      <c r="P293" s="97"/>
      <c r="Q293" s="97"/>
      <c r="R293" s="97"/>
      <c r="S293" s="97"/>
      <c r="T293" s="97">
        <f t="shared" si="229"/>
        <v>0</v>
      </c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120">
        <f t="shared" si="237"/>
        <v>0</v>
      </c>
    </row>
    <row r="294" spans="1:32" ht="22.5">
      <c r="A294" s="22" t="s">
        <v>312</v>
      </c>
      <c r="B294" s="22" t="s">
        <v>314</v>
      </c>
      <c r="C294" s="21">
        <v>96</v>
      </c>
      <c r="D294" s="45" t="s">
        <v>196</v>
      </c>
      <c r="E294" s="27" t="s">
        <v>197</v>
      </c>
      <c r="F294" s="28" t="s">
        <v>198</v>
      </c>
      <c r="G294" s="29">
        <f>H295</f>
        <v>9553</v>
      </c>
      <c r="H294" s="30">
        <f>H295</f>
        <v>9553</v>
      </c>
      <c r="I294" s="31">
        <f>I295</f>
        <v>9153</v>
      </c>
      <c r="J294" s="31">
        <f>J295</f>
        <v>9153</v>
      </c>
      <c r="K294" s="31">
        <f t="shared" si="234"/>
        <v>400</v>
      </c>
      <c r="L294" s="30">
        <f>L295</f>
        <v>0</v>
      </c>
      <c r="M294" s="30">
        <f t="shared" ref="M294:S294" si="238">M295</f>
        <v>400</v>
      </c>
      <c r="N294" s="30">
        <f t="shared" si="238"/>
        <v>0</v>
      </c>
      <c r="O294" s="30">
        <f t="shared" si="238"/>
        <v>0</v>
      </c>
      <c r="P294" s="95">
        <f t="shared" si="238"/>
        <v>0</v>
      </c>
      <c r="Q294" s="95">
        <f t="shared" si="238"/>
        <v>0</v>
      </c>
      <c r="R294" s="95">
        <f t="shared" si="238"/>
        <v>0</v>
      </c>
      <c r="S294" s="95">
        <f t="shared" si="238"/>
        <v>0</v>
      </c>
      <c r="T294" s="95">
        <f t="shared" si="229"/>
        <v>0</v>
      </c>
      <c r="U294" s="95">
        <f>U295</f>
        <v>0</v>
      </c>
      <c r="V294" s="95">
        <f t="shared" ref="V294:AE294" si="239">V295</f>
        <v>0</v>
      </c>
      <c r="W294" s="95">
        <f t="shared" si="239"/>
        <v>0</v>
      </c>
      <c r="X294" s="95">
        <f t="shared" si="239"/>
        <v>0</v>
      </c>
      <c r="Y294" s="95">
        <f t="shared" si="239"/>
        <v>0</v>
      </c>
      <c r="Z294" s="95">
        <f t="shared" si="239"/>
        <v>0</v>
      </c>
      <c r="AA294" s="95">
        <f t="shared" si="239"/>
        <v>0</v>
      </c>
      <c r="AB294" s="95">
        <f t="shared" si="239"/>
        <v>0</v>
      </c>
      <c r="AC294" s="95">
        <f t="shared" si="239"/>
        <v>0</v>
      </c>
      <c r="AD294" s="95">
        <f t="shared" si="239"/>
        <v>0</v>
      </c>
      <c r="AE294" s="95">
        <f t="shared" si="239"/>
        <v>0</v>
      </c>
      <c r="AF294" s="30">
        <f t="shared" si="237"/>
        <v>0</v>
      </c>
    </row>
    <row r="295" spans="1:32">
      <c r="A295" s="22" t="s">
        <v>312</v>
      </c>
      <c r="B295" s="22" t="s">
        <v>314</v>
      </c>
      <c r="C295" s="44"/>
      <c r="D295" s="11" t="s">
        <v>31</v>
      </c>
      <c r="E295" s="33"/>
      <c r="F295" s="34"/>
      <c r="G295" s="35"/>
      <c r="H295" s="36">
        <f>J295+K295+AF295</f>
        <v>9553</v>
      </c>
      <c r="I295" s="37">
        <v>9153</v>
      </c>
      <c r="J295" s="36">
        <v>9153</v>
      </c>
      <c r="K295" s="36">
        <f t="shared" si="234"/>
        <v>400</v>
      </c>
      <c r="L295" s="36">
        <v>0</v>
      </c>
      <c r="M295" s="36">
        <v>400</v>
      </c>
      <c r="N295" s="36">
        <v>0</v>
      </c>
      <c r="O295" s="36">
        <v>0</v>
      </c>
      <c r="P295" s="97">
        <v>0</v>
      </c>
      <c r="Q295" s="97">
        <v>0</v>
      </c>
      <c r="R295" s="97">
        <v>0</v>
      </c>
      <c r="S295" s="97">
        <v>0</v>
      </c>
      <c r="T295" s="97">
        <f t="shared" si="229"/>
        <v>0</v>
      </c>
      <c r="U295" s="97">
        <v>0</v>
      </c>
      <c r="V295" s="97">
        <v>0</v>
      </c>
      <c r="W295" s="97">
        <v>0</v>
      </c>
      <c r="X295" s="97">
        <v>0</v>
      </c>
      <c r="Y295" s="97">
        <v>0</v>
      </c>
      <c r="Z295" s="97">
        <v>0</v>
      </c>
      <c r="AA295" s="97">
        <v>0</v>
      </c>
      <c r="AB295" s="97">
        <v>0</v>
      </c>
      <c r="AC295" s="97">
        <v>0</v>
      </c>
      <c r="AD295" s="97">
        <v>0</v>
      </c>
      <c r="AE295" s="97">
        <v>0</v>
      </c>
      <c r="AF295" s="120">
        <f t="shared" si="237"/>
        <v>0</v>
      </c>
    </row>
    <row r="296" spans="1:32" ht="33.75">
      <c r="A296" s="22" t="s">
        <v>312</v>
      </c>
      <c r="B296" s="22" t="s">
        <v>314</v>
      </c>
      <c r="C296" s="21">
        <v>97</v>
      </c>
      <c r="D296" s="45" t="s">
        <v>199</v>
      </c>
      <c r="E296" s="27" t="s">
        <v>156</v>
      </c>
      <c r="F296" s="28" t="s">
        <v>81</v>
      </c>
      <c r="G296" s="29">
        <f>H297</f>
        <v>15882</v>
      </c>
      <c r="H296" s="30">
        <f>H297</f>
        <v>15882</v>
      </c>
      <c r="I296" s="31">
        <f>I297</f>
        <v>15882</v>
      </c>
      <c r="J296" s="31">
        <f>J297</f>
        <v>15882</v>
      </c>
      <c r="K296" s="31">
        <f t="shared" si="234"/>
        <v>0</v>
      </c>
      <c r="L296" s="30">
        <f>L297</f>
        <v>0</v>
      </c>
      <c r="M296" s="30">
        <f t="shared" ref="M296:S296" si="240">M297</f>
        <v>0</v>
      </c>
      <c r="N296" s="30">
        <f t="shared" si="240"/>
        <v>0</v>
      </c>
      <c r="O296" s="30">
        <f t="shared" si="240"/>
        <v>0</v>
      </c>
      <c r="P296" s="95">
        <f t="shared" si="240"/>
        <v>0</v>
      </c>
      <c r="Q296" s="95">
        <f t="shared" si="240"/>
        <v>0</v>
      </c>
      <c r="R296" s="95">
        <f t="shared" si="240"/>
        <v>0</v>
      </c>
      <c r="S296" s="95">
        <f t="shared" si="240"/>
        <v>0</v>
      </c>
      <c r="T296" s="95">
        <f t="shared" si="229"/>
        <v>0</v>
      </c>
      <c r="U296" s="95">
        <f>U297</f>
        <v>0</v>
      </c>
      <c r="V296" s="95">
        <f t="shared" ref="V296:AE296" si="241">V297</f>
        <v>0</v>
      </c>
      <c r="W296" s="95">
        <f t="shared" si="241"/>
        <v>0</v>
      </c>
      <c r="X296" s="95">
        <f t="shared" si="241"/>
        <v>0</v>
      </c>
      <c r="Y296" s="95">
        <f t="shared" si="241"/>
        <v>0</v>
      </c>
      <c r="Z296" s="95">
        <f t="shared" si="241"/>
        <v>0</v>
      </c>
      <c r="AA296" s="95">
        <f t="shared" si="241"/>
        <v>0</v>
      </c>
      <c r="AB296" s="95">
        <f t="shared" si="241"/>
        <v>0</v>
      </c>
      <c r="AC296" s="95">
        <f t="shared" si="241"/>
        <v>0</v>
      </c>
      <c r="AD296" s="95">
        <f t="shared" si="241"/>
        <v>0</v>
      </c>
      <c r="AE296" s="95">
        <f t="shared" si="241"/>
        <v>0</v>
      </c>
      <c r="AF296" s="30">
        <f t="shared" si="237"/>
        <v>0</v>
      </c>
    </row>
    <row r="297" spans="1:32">
      <c r="A297" s="22" t="s">
        <v>312</v>
      </c>
      <c r="B297" s="22" t="s">
        <v>314</v>
      </c>
      <c r="C297" s="44"/>
      <c r="D297" s="11" t="s">
        <v>31</v>
      </c>
      <c r="E297" s="33"/>
      <c r="F297" s="34"/>
      <c r="G297" s="35"/>
      <c r="H297" s="36">
        <f>J297+K297+AF297</f>
        <v>15882</v>
      </c>
      <c r="I297" s="37">
        <v>15882</v>
      </c>
      <c r="J297" s="36">
        <v>15882</v>
      </c>
      <c r="K297" s="36">
        <f t="shared" si="234"/>
        <v>0</v>
      </c>
      <c r="L297" s="36">
        <v>0</v>
      </c>
      <c r="M297" s="36">
        <v>0</v>
      </c>
      <c r="N297" s="36">
        <v>0</v>
      </c>
      <c r="O297" s="36">
        <v>0</v>
      </c>
      <c r="P297" s="97">
        <v>0</v>
      </c>
      <c r="Q297" s="97">
        <v>0</v>
      </c>
      <c r="R297" s="97">
        <v>0</v>
      </c>
      <c r="S297" s="97">
        <v>0</v>
      </c>
      <c r="T297" s="97">
        <f t="shared" si="229"/>
        <v>0</v>
      </c>
      <c r="U297" s="97">
        <v>0</v>
      </c>
      <c r="V297" s="97">
        <v>0</v>
      </c>
      <c r="W297" s="97">
        <v>0</v>
      </c>
      <c r="X297" s="97">
        <v>0</v>
      </c>
      <c r="Y297" s="97">
        <v>0</v>
      </c>
      <c r="Z297" s="97">
        <v>0</v>
      </c>
      <c r="AA297" s="97">
        <v>0</v>
      </c>
      <c r="AB297" s="97">
        <v>0</v>
      </c>
      <c r="AC297" s="97">
        <v>0</v>
      </c>
      <c r="AD297" s="97">
        <v>0</v>
      </c>
      <c r="AE297" s="97">
        <v>0</v>
      </c>
      <c r="AF297" s="120">
        <f t="shared" si="237"/>
        <v>0</v>
      </c>
    </row>
    <row r="298" spans="1:32" ht="33.75">
      <c r="A298" s="22" t="s">
        <v>313</v>
      </c>
      <c r="B298" s="22" t="s">
        <v>317</v>
      </c>
      <c r="C298" s="21">
        <v>98</v>
      </c>
      <c r="D298" s="26" t="s">
        <v>200</v>
      </c>
      <c r="E298" s="27" t="s">
        <v>351</v>
      </c>
      <c r="F298" s="54" t="s">
        <v>102</v>
      </c>
      <c r="G298" s="29">
        <f>H299</f>
        <v>2596.5219999999999</v>
      </c>
      <c r="H298" s="30">
        <f>H299+H300</f>
        <v>4310.2699999999995</v>
      </c>
      <c r="I298" s="30">
        <f>I299+I300</f>
        <v>0</v>
      </c>
      <c r="J298" s="30">
        <f>J299+J300</f>
        <v>0</v>
      </c>
      <c r="K298" s="31">
        <f t="shared" si="234"/>
        <v>4310.2699999999995</v>
      </c>
      <c r="L298" s="30">
        <f t="shared" ref="L298:AF298" si="242">L299+L300</f>
        <v>0</v>
      </c>
      <c r="M298" s="30">
        <f t="shared" si="242"/>
        <v>0</v>
      </c>
      <c r="N298" s="30">
        <f t="shared" si="242"/>
        <v>0</v>
      </c>
      <c r="O298" s="30">
        <f t="shared" si="242"/>
        <v>1199.8389999999999</v>
      </c>
      <c r="P298" s="95">
        <f t="shared" si="242"/>
        <v>1430.5549999999998</v>
      </c>
      <c r="Q298" s="95">
        <f t="shared" si="242"/>
        <v>1679.876</v>
      </c>
      <c r="R298" s="95">
        <f t="shared" si="242"/>
        <v>0</v>
      </c>
      <c r="S298" s="95">
        <f t="shared" si="242"/>
        <v>0</v>
      </c>
      <c r="T298" s="95">
        <f t="shared" si="242"/>
        <v>0</v>
      </c>
      <c r="U298" s="95">
        <f t="shared" si="242"/>
        <v>0</v>
      </c>
      <c r="V298" s="95">
        <f t="shared" si="242"/>
        <v>0</v>
      </c>
      <c r="W298" s="95">
        <f t="shared" si="242"/>
        <v>0</v>
      </c>
      <c r="X298" s="95">
        <f t="shared" si="242"/>
        <v>0</v>
      </c>
      <c r="Y298" s="95">
        <f t="shared" si="242"/>
        <v>0</v>
      </c>
      <c r="Z298" s="95">
        <f t="shared" si="242"/>
        <v>0</v>
      </c>
      <c r="AA298" s="95">
        <f t="shared" si="242"/>
        <v>0</v>
      </c>
      <c r="AB298" s="95">
        <f t="shared" si="242"/>
        <v>0</v>
      </c>
      <c r="AC298" s="95">
        <f t="shared" si="242"/>
        <v>0</v>
      </c>
      <c r="AD298" s="95">
        <f t="shared" si="242"/>
        <v>0</v>
      </c>
      <c r="AE298" s="95">
        <f t="shared" si="242"/>
        <v>0</v>
      </c>
      <c r="AF298" s="30">
        <f t="shared" si="242"/>
        <v>0</v>
      </c>
    </row>
    <row r="299" spans="1:32">
      <c r="A299" s="22" t="s">
        <v>313</v>
      </c>
      <c r="B299" s="22" t="s">
        <v>317</v>
      </c>
      <c r="C299" s="32"/>
      <c r="D299" s="11" t="s">
        <v>31</v>
      </c>
      <c r="E299" s="36"/>
      <c r="F299" s="36"/>
      <c r="G299" s="36"/>
      <c r="H299" s="36">
        <f>J299+K299+AF299</f>
        <v>2596.5219999999999</v>
      </c>
      <c r="I299" s="36">
        <v>0</v>
      </c>
      <c r="J299" s="36">
        <v>0</v>
      </c>
      <c r="K299" s="36">
        <f t="shared" si="234"/>
        <v>2596.5219999999999</v>
      </c>
      <c r="L299" s="12">
        <v>0</v>
      </c>
      <c r="M299" s="12">
        <v>0</v>
      </c>
      <c r="N299" s="49">
        <v>0</v>
      </c>
      <c r="O299" s="53">
        <f>787.971-77</f>
        <v>710.971</v>
      </c>
      <c r="P299" s="104">
        <v>581.40499999999986</v>
      </c>
      <c r="Q299" s="104">
        <v>1304.146</v>
      </c>
      <c r="R299" s="101">
        <v>0</v>
      </c>
      <c r="S299" s="101">
        <v>0</v>
      </c>
      <c r="T299" s="97">
        <f t="shared" ref="T299:T322" si="243">SUM(U299:AE299)</f>
        <v>0</v>
      </c>
      <c r="U299" s="101">
        <v>0</v>
      </c>
      <c r="V299" s="101">
        <v>0</v>
      </c>
      <c r="W299" s="101">
        <v>0</v>
      </c>
      <c r="X299" s="101">
        <v>0</v>
      </c>
      <c r="Y299" s="101">
        <v>0</v>
      </c>
      <c r="Z299" s="101">
        <v>0</v>
      </c>
      <c r="AA299" s="101">
        <v>0</v>
      </c>
      <c r="AB299" s="101">
        <v>0</v>
      </c>
      <c r="AC299" s="101">
        <v>0</v>
      </c>
      <c r="AD299" s="101">
        <v>0</v>
      </c>
      <c r="AE299" s="101">
        <v>0</v>
      </c>
      <c r="AF299" s="120">
        <f t="shared" si="237"/>
        <v>0</v>
      </c>
    </row>
    <row r="300" spans="1:32">
      <c r="A300" s="22" t="s">
        <v>313</v>
      </c>
      <c r="B300" s="22" t="s">
        <v>317</v>
      </c>
      <c r="C300" s="32"/>
      <c r="D300" s="42" t="s">
        <v>41</v>
      </c>
      <c r="E300" s="36"/>
      <c r="F300" s="36"/>
      <c r="G300" s="36"/>
      <c r="H300" s="36">
        <f>J300+K300+AF300</f>
        <v>1713.7479999999998</v>
      </c>
      <c r="I300" s="36">
        <v>0</v>
      </c>
      <c r="J300" s="36">
        <v>0</v>
      </c>
      <c r="K300" s="36">
        <f t="shared" si="234"/>
        <v>1713.7479999999998</v>
      </c>
      <c r="L300" s="12">
        <v>0</v>
      </c>
      <c r="M300" s="12">
        <v>0</v>
      </c>
      <c r="N300" s="49">
        <v>0</v>
      </c>
      <c r="O300" s="53">
        <v>488.86799999999999</v>
      </c>
      <c r="P300" s="104">
        <v>849.14999999999986</v>
      </c>
      <c r="Q300" s="104">
        <v>375.72999999999996</v>
      </c>
      <c r="R300" s="101">
        <v>0</v>
      </c>
      <c r="S300" s="101">
        <v>0</v>
      </c>
      <c r="T300" s="97">
        <f t="shared" si="243"/>
        <v>0</v>
      </c>
      <c r="U300" s="101">
        <v>0</v>
      </c>
      <c r="V300" s="101">
        <v>0</v>
      </c>
      <c r="W300" s="101">
        <v>0</v>
      </c>
      <c r="X300" s="101">
        <v>0</v>
      </c>
      <c r="Y300" s="101">
        <v>0</v>
      </c>
      <c r="Z300" s="101">
        <v>0</v>
      </c>
      <c r="AA300" s="101">
        <v>0</v>
      </c>
      <c r="AB300" s="101">
        <v>0</v>
      </c>
      <c r="AC300" s="101">
        <v>0</v>
      </c>
      <c r="AD300" s="101">
        <v>0</v>
      </c>
      <c r="AE300" s="101">
        <v>0</v>
      </c>
      <c r="AF300" s="120">
        <f t="shared" si="237"/>
        <v>0</v>
      </c>
    </row>
    <row r="301" spans="1:32" ht="48.75">
      <c r="A301" s="22" t="s">
        <v>313</v>
      </c>
      <c r="B301" s="22" t="s">
        <v>317</v>
      </c>
      <c r="C301" s="21">
        <v>99</v>
      </c>
      <c r="D301" s="26" t="s">
        <v>201</v>
      </c>
      <c r="E301" s="27" t="s">
        <v>377</v>
      </c>
      <c r="F301" s="54" t="s">
        <v>99</v>
      </c>
      <c r="G301" s="29">
        <f>H302</f>
        <v>1570.4920000000002</v>
      </c>
      <c r="H301" s="30">
        <f>H302+H303</f>
        <v>3475.2520000000004</v>
      </c>
      <c r="I301" s="30">
        <f>I302+I303</f>
        <v>0</v>
      </c>
      <c r="J301" s="30">
        <f>J302+J303</f>
        <v>0</v>
      </c>
      <c r="K301" s="31">
        <f t="shared" si="234"/>
        <v>3475.252</v>
      </c>
      <c r="L301" s="30">
        <f t="shared" ref="L301:S301" si="244">L302+L303</f>
        <v>0</v>
      </c>
      <c r="M301" s="30">
        <f t="shared" si="244"/>
        <v>0</v>
      </c>
      <c r="N301" s="30">
        <f t="shared" si="244"/>
        <v>0.995</v>
      </c>
      <c r="O301" s="30">
        <f t="shared" si="244"/>
        <v>1966.1379999999999</v>
      </c>
      <c r="P301" s="95">
        <f t="shared" si="244"/>
        <v>1508.1190000000001</v>
      </c>
      <c r="Q301" s="95">
        <f t="shared" si="244"/>
        <v>0</v>
      </c>
      <c r="R301" s="95">
        <f t="shared" si="244"/>
        <v>0</v>
      </c>
      <c r="S301" s="95">
        <f t="shared" si="244"/>
        <v>0</v>
      </c>
      <c r="T301" s="95">
        <f t="shared" si="243"/>
        <v>0</v>
      </c>
      <c r="U301" s="95">
        <f>U302+U303</f>
        <v>0</v>
      </c>
      <c r="V301" s="95">
        <f t="shared" ref="V301:AE301" si="245">V302+V303</f>
        <v>0</v>
      </c>
      <c r="W301" s="95">
        <f t="shared" si="245"/>
        <v>0</v>
      </c>
      <c r="X301" s="95">
        <f t="shared" si="245"/>
        <v>0</v>
      </c>
      <c r="Y301" s="95">
        <f t="shared" si="245"/>
        <v>0</v>
      </c>
      <c r="Z301" s="95">
        <f t="shared" si="245"/>
        <v>0</v>
      </c>
      <c r="AA301" s="95">
        <f t="shared" si="245"/>
        <v>0</v>
      </c>
      <c r="AB301" s="95">
        <f t="shared" si="245"/>
        <v>0</v>
      </c>
      <c r="AC301" s="95">
        <f t="shared" si="245"/>
        <v>0</v>
      </c>
      <c r="AD301" s="95">
        <f t="shared" si="245"/>
        <v>0</v>
      </c>
      <c r="AE301" s="95">
        <f t="shared" si="245"/>
        <v>0</v>
      </c>
      <c r="AF301" s="30">
        <f t="shared" si="237"/>
        <v>0</v>
      </c>
    </row>
    <row r="302" spans="1:32">
      <c r="A302" s="22" t="s">
        <v>313</v>
      </c>
      <c r="B302" s="22" t="s">
        <v>317</v>
      </c>
      <c r="C302" s="32"/>
      <c r="D302" s="11" t="s">
        <v>31</v>
      </c>
      <c r="E302" s="36"/>
      <c r="F302" s="36"/>
      <c r="G302" s="36"/>
      <c r="H302" s="36">
        <f>J302+K302+AF302</f>
        <v>1570.4920000000002</v>
      </c>
      <c r="I302" s="36">
        <v>0</v>
      </c>
      <c r="J302" s="36">
        <v>0</v>
      </c>
      <c r="K302" s="36">
        <f t="shared" si="234"/>
        <v>1570.4920000000002</v>
      </c>
      <c r="L302" s="12">
        <v>0</v>
      </c>
      <c r="M302" s="12">
        <v>0</v>
      </c>
      <c r="N302" s="13">
        <v>0.995</v>
      </c>
      <c r="O302" s="53">
        <v>885.74599999999998</v>
      </c>
      <c r="P302" s="104">
        <v>683.75100000000009</v>
      </c>
      <c r="Q302" s="100">
        <v>0</v>
      </c>
      <c r="R302" s="101">
        <v>0</v>
      </c>
      <c r="S302" s="101">
        <v>0</v>
      </c>
      <c r="T302" s="97">
        <f t="shared" si="243"/>
        <v>0</v>
      </c>
      <c r="U302" s="101">
        <v>0</v>
      </c>
      <c r="V302" s="101">
        <v>0</v>
      </c>
      <c r="W302" s="101">
        <v>0</v>
      </c>
      <c r="X302" s="101">
        <v>0</v>
      </c>
      <c r="Y302" s="101">
        <v>0</v>
      </c>
      <c r="Z302" s="101">
        <v>0</v>
      </c>
      <c r="AA302" s="101">
        <v>0</v>
      </c>
      <c r="AB302" s="101">
        <v>0</v>
      </c>
      <c r="AC302" s="101">
        <v>0</v>
      </c>
      <c r="AD302" s="101">
        <v>0</v>
      </c>
      <c r="AE302" s="101">
        <v>0</v>
      </c>
      <c r="AF302" s="120">
        <f t="shared" si="237"/>
        <v>0</v>
      </c>
    </row>
    <row r="303" spans="1:32">
      <c r="A303" s="22" t="s">
        <v>313</v>
      </c>
      <c r="B303" s="22" t="s">
        <v>317</v>
      </c>
      <c r="C303" s="32"/>
      <c r="D303" s="42" t="s">
        <v>41</v>
      </c>
      <c r="E303" s="36"/>
      <c r="F303" s="36"/>
      <c r="G303" s="36"/>
      <c r="H303" s="36">
        <f>J303+K303+AF303</f>
        <v>1904.7600000000002</v>
      </c>
      <c r="I303" s="36">
        <v>0</v>
      </c>
      <c r="J303" s="36">
        <v>0</v>
      </c>
      <c r="K303" s="36">
        <f t="shared" si="234"/>
        <v>1904.7600000000002</v>
      </c>
      <c r="L303" s="12">
        <v>0</v>
      </c>
      <c r="M303" s="12">
        <v>0</v>
      </c>
      <c r="N303" s="13">
        <v>0</v>
      </c>
      <c r="O303" s="53">
        <v>1080.3920000000001</v>
      </c>
      <c r="P303" s="104">
        <v>824.36800000000005</v>
      </c>
      <c r="Q303" s="100">
        <v>0</v>
      </c>
      <c r="R303" s="101">
        <v>0</v>
      </c>
      <c r="S303" s="101">
        <v>0</v>
      </c>
      <c r="T303" s="97">
        <f t="shared" si="243"/>
        <v>0</v>
      </c>
      <c r="U303" s="101">
        <v>0</v>
      </c>
      <c r="V303" s="101">
        <v>0</v>
      </c>
      <c r="W303" s="101">
        <v>0</v>
      </c>
      <c r="X303" s="101">
        <v>0</v>
      </c>
      <c r="Y303" s="101">
        <v>0</v>
      </c>
      <c r="Z303" s="101">
        <v>0</v>
      </c>
      <c r="AA303" s="101">
        <v>0</v>
      </c>
      <c r="AB303" s="101">
        <v>0</v>
      </c>
      <c r="AC303" s="101">
        <v>0</v>
      </c>
      <c r="AD303" s="101">
        <v>0</v>
      </c>
      <c r="AE303" s="101">
        <v>0</v>
      </c>
      <c r="AF303" s="120">
        <f t="shared" si="237"/>
        <v>0</v>
      </c>
    </row>
    <row r="304" spans="1:32" ht="29.25">
      <c r="A304" s="72" t="s">
        <v>312</v>
      </c>
      <c r="B304" s="22" t="s">
        <v>314</v>
      </c>
      <c r="C304" s="21">
        <v>100</v>
      </c>
      <c r="D304" s="26" t="s">
        <v>202</v>
      </c>
      <c r="E304" s="27" t="s">
        <v>203</v>
      </c>
      <c r="F304" s="54" t="s">
        <v>101</v>
      </c>
      <c r="G304" s="29">
        <f>H305</f>
        <v>80.061999999999998</v>
      </c>
      <c r="H304" s="30">
        <f>H305+H306</f>
        <v>533.74400000000003</v>
      </c>
      <c r="I304" s="30">
        <f>I305+I306</f>
        <v>0</v>
      </c>
      <c r="J304" s="30">
        <f>J305+J306</f>
        <v>0</v>
      </c>
      <c r="K304" s="31">
        <f t="shared" si="234"/>
        <v>533.74400000000003</v>
      </c>
      <c r="L304" s="30">
        <f t="shared" ref="L304:S304" si="246">L305+L306</f>
        <v>0</v>
      </c>
      <c r="M304" s="30">
        <f t="shared" si="246"/>
        <v>0</v>
      </c>
      <c r="N304" s="30">
        <f t="shared" si="246"/>
        <v>170.99</v>
      </c>
      <c r="O304" s="31">
        <f t="shared" si="246"/>
        <v>165.07599999999999</v>
      </c>
      <c r="P304" s="95">
        <f t="shared" si="246"/>
        <v>197.678</v>
      </c>
      <c r="Q304" s="95">
        <f t="shared" si="246"/>
        <v>0</v>
      </c>
      <c r="R304" s="95">
        <f t="shared" si="246"/>
        <v>0</v>
      </c>
      <c r="S304" s="95">
        <f t="shared" si="246"/>
        <v>0</v>
      </c>
      <c r="T304" s="95">
        <f t="shared" si="243"/>
        <v>0</v>
      </c>
      <c r="U304" s="95">
        <f>U305+U306</f>
        <v>0</v>
      </c>
      <c r="V304" s="95">
        <f t="shared" ref="V304:AE304" si="247">V305+V306</f>
        <v>0</v>
      </c>
      <c r="W304" s="95">
        <f t="shared" si="247"/>
        <v>0</v>
      </c>
      <c r="X304" s="95">
        <f t="shared" si="247"/>
        <v>0</v>
      </c>
      <c r="Y304" s="95">
        <f t="shared" si="247"/>
        <v>0</v>
      </c>
      <c r="Z304" s="95">
        <f t="shared" si="247"/>
        <v>0</v>
      </c>
      <c r="AA304" s="95">
        <f t="shared" si="247"/>
        <v>0</v>
      </c>
      <c r="AB304" s="95">
        <f t="shared" si="247"/>
        <v>0</v>
      </c>
      <c r="AC304" s="95">
        <f t="shared" si="247"/>
        <v>0</v>
      </c>
      <c r="AD304" s="95">
        <f t="shared" si="247"/>
        <v>0</v>
      </c>
      <c r="AE304" s="95">
        <f t="shared" si="247"/>
        <v>0</v>
      </c>
      <c r="AF304" s="30">
        <f t="shared" si="237"/>
        <v>0</v>
      </c>
    </row>
    <row r="305" spans="1:32">
      <c r="A305" s="72" t="s">
        <v>312</v>
      </c>
      <c r="B305" s="22" t="s">
        <v>314</v>
      </c>
      <c r="C305" s="32"/>
      <c r="D305" s="11" t="s">
        <v>31</v>
      </c>
      <c r="E305" s="36"/>
      <c r="F305" s="36"/>
      <c r="G305" s="36"/>
      <c r="H305" s="36">
        <f>J305+K305+AF305</f>
        <v>80.061999999999998</v>
      </c>
      <c r="I305" s="36">
        <v>0</v>
      </c>
      <c r="J305" s="36">
        <v>0</v>
      </c>
      <c r="K305" s="36">
        <f t="shared" si="234"/>
        <v>80.061999999999998</v>
      </c>
      <c r="L305" s="12">
        <v>0</v>
      </c>
      <c r="M305" s="12">
        <v>0</v>
      </c>
      <c r="N305" s="13">
        <v>25.648</v>
      </c>
      <c r="O305" s="49">
        <v>24.762</v>
      </c>
      <c r="P305" s="100">
        <v>29.652000000000001</v>
      </c>
      <c r="Q305" s="100">
        <v>0</v>
      </c>
      <c r="R305" s="101">
        <v>0</v>
      </c>
      <c r="S305" s="101">
        <v>0</v>
      </c>
      <c r="T305" s="97">
        <f t="shared" si="243"/>
        <v>0</v>
      </c>
      <c r="U305" s="101">
        <v>0</v>
      </c>
      <c r="V305" s="101">
        <v>0</v>
      </c>
      <c r="W305" s="101">
        <v>0</v>
      </c>
      <c r="X305" s="101">
        <v>0</v>
      </c>
      <c r="Y305" s="101">
        <v>0</v>
      </c>
      <c r="Z305" s="101">
        <v>0</v>
      </c>
      <c r="AA305" s="101">
        <v>0</v>
      </c>
      <c r="AB305" s="101">
        <v>0</v>
      </c>
      <c r="AC305" s="101">
        <v>0</v>
      </c>
      <c r="AD305" s="101">
        <v>0</v>
      </c>
      <c r="AE305" s="101">
        <v>0</v>
      </c>
      <c r="AF305" s="120">
        <f t="shared" si="237"/>
        <v>0</v>
      </c>
    </row>
    <row r="306" spans="1:32">
      <c r="A306" s="72" t="s">
        <v>312</v>
      </c>
      <c r="B306" s="22" t="s">
        <v>314</v>
      </c>
      <c r="C306" s="32"/>
      <c r="D306" s="42" t="s">
        <v>41</v>
      </c>
      <c r="E306" s="36"/>
      <c r="F306" s="36"/>
      <c r="G306" s="36"/>
      <c r="H306" s="36">
        <f>J306+K306+AF306</f>
        <v>453.68200000000002</v>
      </c>
      <c r="I306" s="36">
        <v>0</v>
      </c>
      <c r="J306" s="36">
        <v>0</v>
      </c>
      <c r="K306" s="36">
        <f t="shared" si="234"/>
        <v>453.68200000000002</v>
      </c>
      <c r="L306" s="12">
        <v>0</v>
      </c>
      <c r="M306" s="12">
        <v>0</v>
      </c>
      <c r="N306" s="13">
        <v>145.34200000000001</v>
      </c>
      <c r="O306" s="13">
        <v>140.31399999999999</v>
      </c>
      <c r="P306" s="100">
        <v>168.02600000000001</v>
      </c>
      <c r="Q306" s="100">
        <v>0</v>
      </c>
      <c r="R306" s="101">
        <v>0</v>
      </c>
      <c r="S306" s="101">
        <v>0</v>
      </c>
      <c r="T306" s="97">
        <f t="shared" si="243"/>
        <v>0</v>
      </c>
      <c r="U306" s="101">
        <v>0</v>
      </c>
      <c r="V306" s="101">
        <v>0</v>
      </c>
      <c r="W306" s="101">
        <v>0</v>
      </c>
      <c r="X306" s="101">
        <v>0</v>
      </c>
      <c r="Y306" s="101">
        <v>0</v>
      </c>
      <c r="Z306" s="101">
        <v>0</v>
      </c>
      <c r="AA306" s="101">
        <v>0</v>
      </c>
      <c r="AB306" s="101">
        <v>0</v>
      </c>
      <c r="AC306" s="101">
        <v>0</v>
      </c>
      <c r="AD306" s="101">
        <v>0</v>
      </c>
      <c r="AE306" s="101">
        <v>0</v>
      </c>
      <c r="AF306" s="120">
        <f t="shared" si="237"/>
        <v>0</v>
      </c>
    </row>
    <row r="307" spans="1:32" ht="33.75">
      <c r="A307" s="72" t="s">
        <v>312</v>
      </c>
      <c r="B307" s="22" t="s">
        <v>314</v>
      </c>
      <c r="C307" s="21">
        <v>101</v>
      </c>
      <c r="D307" s="26" t="s">
        <v>354</v>
      </c>
      <c r="E307" s="27" t="s">
        <v>355</v>
      </c>
      <c r="F307" s="54">
        <v>2018</v>
      </c>
      <c r="G307" s="29">
        <f>H308</f>
        <v>0</v>
      </c>
      <c r="H307" s="30">
        <f>H308+H309</f>
        <v>0</v>
      </c>
      <c r="I307" s="30">
        <f>I308+I309</f>
        <v>0</v>
      </c>
      <c r="J307" s="30">
        <f>J308+J309</f>
        <v>0</v>
      </c>
      <c r="K307" s="31">
        <f t="shared" ref="K307:K309" si="248">SUM(M307:Q307)</f>
        <v>0</v>
      </c>
      <c r="L307" s="30">
        <f t="shared" ref="L307:S307" si="249">L308+L309</f>
        <v>0</v>
      </c>
      <c r="M307" s="30">
        <f t="shared" si="249"/>
        <v>0</v>
      </c>
      <c r="N307" s="30">
        <f t="shared" si="249"/>
        <v>0</v>
      </c>
      <c r="O307" s="31">
        <f t="shared" si="249"/>
        <v>0</v>
      </c>
      <c r="P307" s="95">
        <f t="shared" si="249"/>
        <v>0</v>
      </c>
      <c r="Q307" s="95">
        <f t="shared" si="249"/>
        <v>0</v>
      </c>
      <c r="R307" s="95">
        <f t="shared" si="249"/>
        <v>0</v>
      </c>
      <c r="S307" s="95">
        <f t="shared" si="249"/>
        <v>0</v>
      </c>
      <c r="T307" s="95">
        <f t="shared" ref="T307:T309" si="250">SUM(U307:AE307)</f>
        <v>0</v>
      </c>
      <c r="U307" s="95">
        <f>U308+U309</f>
        <v>0</v>
      </c>
      <c r="V307" s="95">
        <f t="shared" ref="V307:AE307" si="251">V308+V309</f>
        <v>0</v>
      </c>
      <c r="W307" s="95">
        <f t="shared" si="251"/>
        <v>0</v>
      </c>
      <c r="X307" s="95">
        <f t="shared" si="251"/>
        <v>0</v>
      </c>
      <c r="Y307" s="95">
        <f t="shared" si="251"/>
        <v>0</v>
      </c>
      <c r="Z307" s="95">
        <f t="shared" si="251"/>
        <v>0</v>
      </c>
      <c r="AA307" s="95">
        <f t="shared" si="251"/>
        <v>0</v>
      </c>
      <c r="AB307" s="95">
        <f t="shared" si="251"/>
        <v>0</v>
      </c>
      <c r="AC307" s="95">
        <f t="shared" si="251"/>
        <v>0</v>
      </c>
      <c r="AD307" s="95">
        <f t="shared" si="251"/>
        <v>0</v>
      </c>
      <c r="AE307" s="95">
        <f t="shared" si="251"/>
        <v>0</v>
      </c>
      <c r="AF307" s="30">
        <f t="shared" si="237"/>
        <v>0</v>
      </c>
    </row>
    <row r="308" spans="1:32">
      <c r="A308" s="72" t="s">
        <v>312</v>
      </c>
      <c r="B308" s="22" t="s">
        <v>314</v>
      </c>
      <c r="C308" s="32"/>
      <c r="D308" s="11" t="s">
        <v>31</v>
      </c>
      <c r="E308" s="36"/>
      <c r="F308" s="36"/>
      <c r="G308" s="36"/>
      <c r="H308" s="36">
        <f>J308+K308+AF308</f>
        <v>0</v>
      </c>
      <c r="I308" s="36">
        <v>0</v>
      </c>
      <c r="J308" s="36">
        <v>0</v>
      </c>
      <c r="K308" s="36">
        <f t="shared" si="248"/>
        <v>0</v>
      </c>
      <c r="L308" s="12">
        <v>0</v>
      </c>
      <c r="M308" s="12">
        <v>0</v>
      </c>
      <c r="N308" s="13">
        <v>0</v>
      </c>
      <c r="O308" s="49">
        <v>0</v>
      </c>
      <c r="P308" s="100">
        <v>0</v>
      </c>
      <c r="Q308" s="100">
        <v>0</v>
      </c>
      <c r="R308" s="101">
        <v>0</v>
      </c>
      <c r="S308" s="101">
        <v>0</v>
      </c>
      <c r="T308" s="97">
        <f t="shared" si="250"/>
        <v>0</v>
      </c>
      <c r="U308" s="101">
        <v>0</v>
      </c>
      <c r="V308" s="101">
        <v>0</v>
      </c>
      <c r="W308" s="101">
        <v>0</v>
      </c>
      <c r="X308" s="101">
        <v>0</v>
      </c>
      <c r="Y308" s="101">
        <v>0</v>
      </c>
      <c r="Z308" s="101">
        <v>0</v>
      </c>
      <c r="AA308" s="101">
        <v>0</v>
      </c>
      <c r="AB308" s="101">
        <v>0</v>
      </c>
      <c r="AC308" s="101">
        <v>0</v>
      </c>
      <c r="AD308" s="101">
        <v>0</v>
      </c>
      <c r="AE308" s="101">
        <v>0</v>
      </c>
      <c r="AF308" s="120">
        <f t="shared" si="237"/>
        <v>0</v>
      </c>
    </row>
    <row r="309" spans="1:32">
      <c r="A309" s="72" t="s">
        <v>312</v>
      </c>
      <c r="B309" s="22" t="s">
        <v>314</v>
      </c>
      <c r="C309" s="32"/>
      <c r="D309" s="42" t="s">
        <v>41</v>
      </c>
      <c r="E309" s="36"/>
      <c r="F309" s="36"/>
      <c r="G309" s="36"/>
      <c r="H309" s="36">
        <f>J309+K309+AF309</f>
        <v>0</v>
      </c>
      <c r="I309" s="36">
        <v>0</v>
      </c>
      <c r="J309" s="36">
        <v>0</v>
      </c>
      <c r="K309" s="36">
        <f t="shared" si="248"/>
        <v>0</v>
      </c>
      <c r="L309" s="12">
        <v>0</v>
      </c>
      <c r="M309" s="12">
        <v>0</v>
      </c>
      <c r="N309" s="13">
        <v>0</v>
      </c>
      <c r="O309" s="13">
        <v>0</v>
      </c>
      <c r="P309" s="100">
        <v>0</v>
      </c>
      <c r="Q309" s="100">
        <v>0</v>
      </c>
      <c r="R309" s="101">
        <v>0</v>
      </c>
      <c r="S309" s="101">
        <v>0</v>
      </c>
      <c r="T309" s="97">
        <f t="shared" si="250"/>
        <v>0</v>
      </c>
      <c r="U309" s="101">
        <v>0</v>
      </c>
      <c r="V309" s="101">
        <v>0</v>
      </c>
      <c r="W309" s="101">
        <v>0</v>
      </c>
      <c r="X309" s="101">
        <v>0</v>
      </c>
      <c r="Y309" s="101">
        <v>0</v>
      </c>
      <c r="Z309" s="101">
        <v>0</v>
      </c>
      <c r="AA309" s="101">
        <v>0</v>
      </c>
      <c r="AB309" s="101">
        <v>0</v>
      </c>
      <c r="AC309" s="101">
        <v>0</v>
      </c>
      <c r="AD309" s="101">
        <v>0</v>
      </c>
      <c r="AE309" s="101">
        <v>0</v>
      </c>
      <c r="AF309" s="120">
        <f t="shared" si="237"/>
        <v>0</v>
      </c>
    </row>
    <row r="310" spans="1:32" ht="33.75">
      <c r="A310" s="22" t="s">
        <v>313</v>
      </c>
      <c r="B310" s="22" t="s">
        <v>316</v>
      </c>
      <c r="C310" s="21">
        <v>102</v>
      </c>
      <c r="D310" s="26" t="s">
        <v>204</v>
      </c>
      <c r="E310" s="27" t="s">
        <v>205</v>
      </c>
      <c r="F310" s="54" t="s">
        <v>101</v>
      </c>
      <c r="G310" s="29">
        <f>H311</f>
        <v>750.74900000000002</v>
      </c>
      <c r="H310" s="30">
        <f>H311+H312</f>
        <v>3772.6000000000004</v>
      </c>
      <c r="I310" s="30">
        <f>I311+I312</f>
        <v>0</v>
      </c>
      <c r="J310" s="30">
        <f>J311+J312</f>
        <v>0</v>
      </c>
      <c r="K310" s="31">
        <f t="shared" si="234"/>
        <v>3772.6</v>
      </c>
      <c r="L310" s="30">
        <f t="shared" ref="L310:S310" si="252">L311+L312</f>
        <v>0</v>
      </c>
      <c r="M310" s="30">
        <f t="shared" si="252"/>
        <v>0</v>
      </c>
      <c r="N310" s="30">
        <f t="shared" si="252"/>
        <v>0</v>
      </c>
      <c r="O310" s="30">
        <f t="shared" si="252"/>
        <v>20.470000000000002</v>
      </c>
      <c r="P310" s="95">
        <f t="shared" si="252"/>
        <v>3752.13</v>
      </c>
      <c r="Q310" s="95">
        <f t="shared" si="252"/>
        <v>0</v>
      </c>
      <c r="R310" s="95">
        <f t="shared" si="252"/>
        <v>0</v>
      </c>
      <c r="S310" s="95">
        <f t="shared" si="252"/>
        <v>0</v>
      </c>
      <c r="T310" s="95">
        <f t="shared" si="243"/>
        <v>0</v>
      </c>
      <c r="U310" s="95">
        <f>U311+U312</f>
        <v>0</v>
      </c>
      <c r="V310" s="95">
        <f t="shared" ref="V310:AE310" si="253">V311+V312</f>
        <v>0</v>
      </c>
      <c r="W310" s="95">
        <f t="shared" si="253"/>
        <v>0</v>
      </c>
      <c r="X310" s="95">
        <f t="shared" si="253"/>
        <v>0</v>
      </c>
      <c r="Y310" s="95">
        <f t="shared" si="253"/>
        <v>0</v>
      </c>
      <c r="Z310" s="95">
        <f t="shared" si="253"/>
        <v>0</v>
      </c>
      <c r="AA310" s="95">
        <f t="shared" si="253"/>
        <v>0</v>
      </c>
      <c r="AB310" s="95">
        <f t="shared" si="253"/>
        <v>0</v>
      </c>
      <c r="AC310" s="95">
        <f t="shared" si="253"/>
        <v>0</v>
      </c>
      <c r="AD310" s="95">
        <f t="shared" si="253"/>
        <v>0</v>
      </c>
      <c r="AE310" s="95">
        <f t="shared" si="253"/>
        <v>0</v>
      </c>
      <c r="AF310" s="30">
        <f t="shared" si="237"/>
        <v>0</v>
      </c>
    </row>
    <row r="311" spans="1:32">
      <c r="A311" s="22" t="s">
        <v>313</v>
      </c>
      <c r="B311" s="22" t="s">
        <v>316</v>
      </c>
      <c r="C311" s="32"/>
      <c r="D311" s="11" t="s">
        <v>31</v>
      </c>
      <c r="E311" s="36"/>
      <c r="F311" s="36"/>
      <c r="G311" s="36"/>
      <c r="H311" s="36">
        <f>J311+K311+AF311</f>
        <v>750.74900000000002</v>
      </c>
      <c r="I311" s="36">
        <v>0</v>
      </c>
      <c r="J311" s="36">
        <v>0</v>
      </c>
      <c r="K311" s="36">
        <f t="shared" si="234"/>
        <v>750.74900000000002</v>
      </c>
      <c r="L311" s="12">
        <v>0</v>
      </c>
      <c r="M311" s="12">
        <v>0</v>
      </c>
      <c r="N311" s="13">
        <v>0</v>
      </c>
      <c r="O311" s="13">
        <v>3.0710000000000002</v>
      </c>
      <c r="P311" s="100">
        <v>747.678</v>
      </c>
      <c r="Q311" s="100">
        <v>0</v>
      </c>
      <c r="R311" s="101">
        <v>0</v>
      </c>
      <c r="S311" s="101">
        <v>0</v>
      </c>
      <c r="T311" s="97">
        <f t="shared" si="243"/>
        <v>0</v>
      </c>
      <c r="U311" s="101">
        <v>0</v>
      </c>
      <c r="V311" s="101">
        <v>0</v>
      </c>
      <c r="W311" s="101">
        <v>0</v>
      </c>
      <c r="X311" s="101">
        <v>0</v>
      </c>
      <c r="Y311" s="101">
        <v>0</v>
      </c>
      <c r="Z311" s="101">
        <v>0</v>
      </c>
      <c r="AA311" s="101">
        <v>0</v>
      </c>
      <c r="AB311" s="101">
        <v>0</v>
      </c>
      <c r="AC311" s="101">
        <v>0</v>
      </c>
      <c r="AD311" s="101">
        <v>0</v>
      </c>
      <c r="AE311" s="101">
        <v>0</v>
      </c>
      <c r="AF311" s="118">
        <f t="shared" si="237"/>
        <v>0</v>
      </c>
    </row>
    <row r="312" spans="1:32">
      <c r="A312" s="22" t="s">
        <v>313</v>
      </c>
      <c r="B312" s="22" t="s">
        <v>316</v>
      </c>
      <c r="C312" s="32"/>
      <c r="D312" s="42" t="s">
        <v>41</v>
      </c>
      <c r="E312" s="36"/>
      <c r="F312" s="36"/>
      <c r="G312" s="36"/>
      <c r="H312" s="36">
        <f>J312+K312+AF312</f>
        <v>3021.8510000000001</v>
      </c>
      <c r="I312" s="36">
        <v>0</v>
      </c>
      <c r="J312" s="36">
        <v>0</v>
      </c>
      <c r="K312" s="36">
        <f t="shared" si="234"/>
        <v>3021.8510000000001</v>
      </c>
      <c r="L312" s="12">
        <v>0</v>
      </c>
      <c r="M312" s="12">
        <v>0</v>
      </c>
      <c r="N312" s="13">
        <v>0</v>
      </c>
      <c r="O312" s="13">
        <v>17.399000000000001</v>
      </c>
      <c r="P312" s="100">
        <v>3004.4520000000002</v>
      </c>
      <c r="Q312" s="100">
        <v>0</v>
      </c>
      <c r="R312" s="101">
        <v>0</v>
      </c>
      <c r="S312" s="101">
        <v>0</v>
      </c>
      <c r="T312" s="97">
        <f t="shared" si="243"/>
        <v>0</v>
      </c>
      <c r="U312" s="101">
        <v>0</v>
      </c>
      <c r="V312" s="101">
        <v>0</v>
      </c>
      <c r="W312" s="101">
        <v>0</v>
      </c>
      <c r="X312" s="101">
        <v>0</v>
      </c>
      <c r="Y312" s="101">
        <v>0</v>
      </c>
      <c r="Z312" s="101">
        <v>0</v>
      </c>
      <c r="AA312" s="101">
        <v>0</v>
      </c>
      <c r="AB312" s="101">
        <v>0</v>
      </c>
      <c r="AC312" s="101">
        <v>0</v>
      </c>
      <c r="AD312" s="101">
        <v>0</v>
      </c>
      <c r="AE312" s="101">
        <v>0</v>
      </c>
      <c r="AF312" s="118">
        <f t="shared" si="237"/>
        <v>0</v>
      </c>
    </row>
    <row r="313" spans="1:32" ht="30" customHeight="1">
      <c r="C313" s="21">
        <v>103</v>
      </c>
      <c r="D313" s="26" t="s">
        <v>420</v>
      </c>
      <c r="E313" s="27" t="s">
        <v>423</v>
      </c>
      <c r="F313" s="28" t="s">
        <v>388</v>
      </c>
      <c r="G313" s="29">
        <f>H314</f>
        <v>422.27600000000001</v>
      </c>
      <c r="H313" s="30">
        <f>H314+H315</f>
        <v>2815.1639999999998</v>
      </c>
      <c r="I313" s="30">
        <f>I314+I315</f>
        <v>0</v>
      </c>
      <c r="J313" s="30">
        <f>J314+J315</f>
        <v>0</v>
      </c>
      <c r="K313" s="31">
        <f t="shared" ref="K313:K315" si="254">SUM(M313:Q313)</f>
        <v>224.77199999999999</v>
      </c>
      <c r="L313" s="30">
        <f t="shared" ref="L313:S313" si="255">L314+L315</f>
        <v>0</v>
      </c>
      <c r="M313" s="30">
        <f t="shared" si="255"/>
        <v>0</v>
      </c>
      <c r="N313" s="30">
        <f t="shared" si="255"/>
        <v>0</v>
      </c>
      <c r="O313" s="30">
        <f t="shared" si="255"/>
        <v>0</v>
      </c>
      <c r="P313" s="95">
        <f t="shared" si="255"/>
        <v>0</v>
      </c>
      <c r="Q313" s="95">
        <f t="shared" si="255"/>
        <v>224.77199999999999</v>
      </c>
      <c r="R313" s="95">
        <f t="shared" si="255"/>
        <v>600</v>
      </c>
      <c r="S313" s="95">
        <f t="shared" si="255"/>
        <v>1990.3920000000001</v>
      </c>
      <c r="T313" s="95">
        <f t="shared" ref="T313:T320" si="256">SUM(U313:AE313)</f>
        <v>0</v>
      </c>
      <c r="U313" s="95">
        <f>U314+U315</f>
        <v>0</v>
      </c>
      <c r="V313" s="95">
        <f t="shared" ref="V313:AE313" si="257">V314+V315</f>
        <v>0</v>
      </c>
      <c r="W313" s="95">
        <f t="shared" si="257"/>
        <v>0</v>
      </c>
      <c r="X313" s="95">
        <f t="shared" si="257"/>
        <v>0</v>
      </c>
      <c r="Y313" s="95">
        <f t="shared" si="257"/>
        <v>0</v>
      </c>
      <c r="Z313" s="95">
        <f t="shared" si="257"/>
        <v>0</v>
      </c>
      <c r="AA313" s="95">
        <f t="shared" si="257"/>
        <v>0</v>
      </c>
      <c r="AB313" s="95">
        <f t="shared" si="257"/>
        <v>0</v>
      </c>
      <c r="AC313" s="95">
        <f t="shared" si="257"/>
        <v>0</v>
      </c>
      <c r="AD313" s="95">
        <f t="shared" si="257"/>
        <v>0</v>
      </c>
      <c r="AE313" s="95">
        <f t="shared" si="257"/>
        <v>0</v>
      </c>
      <c r="AF313" s="30">
        <f t="shared" si="237"/>
        <v>2590.3919999999998</v>
      </c>
    </row>
    <row r="314" spans="1:32">
      <c r="C314" s="44"/>
      <c r="D314" s="11" t="s">
        <v>31</v>
      </c>
      <c r="E314" s="33"/>
      <c r="F314" s="34"/>
      <c r="G314" s="35"/>
      <c r="H314" s="36">
        <f>J314+K314+AF314</f>
        <v>422.27600000000001</v>
      </c>
      <c r="I314" s="37">
        <v>0</v>
      </c>
      <c r="J314" s="36">
        <v>0</v>
      </c>
      <c r="K314" s="36">
        <f t="shared" si="254"/>
        <v>33.716999999999999</v>
      </c>
      <c r="L314" s="36">
        <v>0</v>
      </c>
      <c r="M314" s="36">
        <v>0</v>
      </c>
      <c r="N314" s="36">
        <v>0</v>
      </c>
      <c r="O314" s="38">
        <v>0</v>
      </c>
      <c r="P314" s="96">
        <v>0</v>
      </c>
      <c r="Q314" s="99">
        <v>33.716999999999999</v>
      </c>
      <c r="R314" s="97">
        <v>90</v>
      </c>
      <c r="S314" s="97">
        <v>298.55900000000003</v>
      </c>
      <c r="T314" s="97">
        <f t="shared" si="256"/>
        <v>0</v>
      </c>
      <c r="U314" s="97">
        <v>0</v>
      </c>
      <c r="V314" s="97">
        <v>0</v>
      </c>
      <c r="W314" s="97">
        <v>0</v>
      </c>
      <c r="X314" s="97">
        <v>0</v>
      </c>
      <c r="Y314" s="97">
        <v>0</v>
      </c>
      <c r="Z314" s="97">
        <v>0</v>
      </c>
      <c r="AA314" s="97">
        <v>0</v>
      </c>
      <c r="AB314" s="97">
        <v>0</v>
      </c>
      <c r="AC314" s="97">
        <v>0</v>
      </c>
      <c r="AD314" s="97">
        <v>0</v>
      </c>
      <c r="AE314" s="97">
        <v>0</v>
      </c>
      <c r="AF314" s="120">
        <f t="shared" si="237"/>
        <v>388.55900000000003</v>
      </c>
    </row>
    <row r="315" spans="1:32">
      <c r="C315" s="44"/>
      <c r="D315" s="42" t="s">
        <v>41</v>
      </c>
      <c r="E315" s="33"/>
      <c r="F315" s="34"/>
      <c r="G315" s="35"/>
      <c r="H315" s="36">
        <f>J315+K315+AF315</f>
        <v>2392.8879999999999</v>
      </c>
      <c r="I315" s="37">
        <v>0</v>
      </c>
      <c r="J315" s="36">
        <v>0</v>
      </c>
      <c r="K315" s="36">
        <f t="shared" si="254"/>
        <v>191.05500000000001</v>
      </c>
      <c r="L315" s="36">
        <v>0</v>
      </c>
      <c r="M315" s="36">
        <v>0</v>
      </c>
      <c r="N315" s="36">
        <v>0</v>
      </c>
      <c r="O315" s="36">
        <v>0</v>
      </c>
      <c r="P315" s="96">
        <v>0</v>
      </c>
      <c r="Q315" s="99">
        <v>191.05500000000001</v>
      </c>
      <c r="R315" s="97">
        <v>510</v>
      </c>
      <c r="S315" s="97">
        <v>1691.8330000000001</v>
      </c>
      <c r="T315" s="97">
        <f t="shared" si="256"/>
        <v>0</v>
      </c>
      <c r="U315" s="97">
        <v>0</v>
      </c>
      <c r="V315" s="97">
        <v>0</v>
      </c>
      <c r="W315" s="97">
        <v>0</v>
      </c>
      <c r="X315" s="97">
        <v>0</v>
      </c>
      <c r="Y315" s="97">
        <v>0</v>
      </c>
      <c r="Z315" s="97">
        <v>0</v>
      </c>
      <c r="AA315" s="97">
        <v>0</v>
      </c>
      <c r="AB315" s="97">
        <v>0</v>
      </c>
      <c r="AC315" s="97">
        <v>0</v>
      </c>
      <c r="AD315" s="97">
        <v>0</v>
      </c>
      <c r="AE315" s="97">
        <v>0</v>
      </c>
      <c r="AF315" s="120">
        <f t="shared" si="237"/>
        <v>2201.8330000000001</v>
      </c>
    </row>
    <row r="316" spans="1:32" ht="22.5">
      <c r="C316" s="21">
        <v>104</v>
      </c>
      <c r="D316" s="26" t="s">
        <v>421</v>
      </c>
      <c r="E316" s="27" t="s">
        <v>424</v>
      </c>
      <c r="F316" s="28" t="s">
        <v>422</v>
      </c>
      <c r="G316" s="29">
        <f>H317</f>
        <v>461.80599999999998</v>
      </c>
      <c r="H316" s="30">
        <f>H317+H318</f>
        <v>3078.7080000000001</v>
      </c>
      <c r="I316" s="30">
        <f>I317+I318</f>
        <v>0</v>
      </c>
      <c r="J316" s="30">
        <f>J317+J318</f>
        <v>0</v>
      </c>
      <c r="K316" s="31">
        <f t="shared" ref="K316:K318" si="258">SUM(M316:Q316)</f>
        <v>0</v>
      </c>
      <c r="L316" s="30">
        <f t="shared" ref="L316:S316" si="259">L317+L318</f>
        <v>0</v>
      </c>
      <c r="M316" s="30">
        <f t="shared" si="259"/>
        <v>0</v>
      </c>
      <c r="N316" s="30">
        <f t="shared" si="259"/>
        <v>0</v>
      </c>
      <c r="O316" s="30">
        <f t="shared" si="259"/>
        <v>0</v>
      </c>
      <c r="P316" s="95">
        <f t="shared" si="259"/>
        <v>0</v>
      </c>
      <c r="Q316" s="95">
        <f t="shared" si="259"/>
        <v>0</v>
      </c>
      <c r="R316" s="95">
        <f t="shared" si="259"/>
        <v>3078.7080000000001</v>
      </c>
      <c r="S316" s="95">
        <f t="shared" si="259"/>
        <v>0</v>
      </c>
      <c r="T316" s="95">
        <f t="shared" si="256"/>
        <v>0</v>
      </c>
      <c r="U316" s="95">
        <f>U317+U318</f>
        <v>0</v>
      </c>
      <c r="V316" s="95">
        <f t="shared" ref="V316:AE316" si="260">V317+V318</f>
        <v>0</v>
      </c>
      <c r="W316" s="95">
        <f t="shared" si="260"/>
        <v>0</v>
      </c>
      <c r="X316" s="95">
        <f t="shared" si="260"/>
        <v>0</v>
      </c>
      <c r="Y316" s="95">
        <f t="shared" si="260"/>
        <v>0</v>
      </c>
      <c r="Z316" s="95">
        <f t="shared" si="260"/>
        <v>0</v>
      </c>
      <c r="AA316" s="95">
        <f t="shared" si="260"/>
        <v>0</v>
      </c>
      <c r="AB316" s="95">
        <f t="shared" si="260"/>
        <v>0</v>
      </c>
      <c r="AC316" s="95">
        <f t="shared" si="260"/>
        <v>0</v>
      </c>
      <c r="AD316" s="95">
        <f t="shared" si="260"/>
        <v>0</v>
      </c>
      <c r="AE316" s="95">
        <f t="shared" si="260"/>
        <v>0</v>
      </c>
      <c r="AF316" s="30">
        <f t="shared" si="237"/>
        <v>3078.7080000000001</v>
      </c>
    </row>
    <row r="317" spans="1:32">
      <c r="C317" s="44"/>
      <c r="D317" s="11" t="s">
        <v>31</v>
      </c>
      <c r="E317" s="33"/>
      <c r="F317" s="34"/>
      <c r="G317" s="35"/>
      <c r="H317" s="36">
        <f>J317+K317+AF317</f>
        <v>461.80599999999998</v>
      </c>
      <c r="I317" s="37">
        <v>0</v>
      </c>
      <c r="J317" s="36">
        <v>0</v>
      </c>
      <c r="K317" s="36">
        <f t="shared" si="258"/>
        <v>0</v>
      </c>
      <c r="L317" s="36">
        <v>0</v>
      </c>
      <c r="M317" s="36">
        <v>0</v>
      </c>
      <c r="N317" s="36">
        <v>0</v>
      </c>
      <c r="O317" s="38">
        <v>0</v>
      </c>
      <c r="P317" s="96">
        <v>0</v>
      </c>
      <c r="Q317" s="99">
        <v>0</v>
      </c>
      <c r="R317" s="97">
        <v>461.80599999999998</v>
      </c>
      <c r="S317" s="97">
        <v>0</v>
      </c>
      <c r="T317" s="97">
        <f t="shared" si="256"/>
        <v>0</v>
      </c>
      <c r="U317" s="97">
        <v>0</v>
      </c>
      <c r="V317" s="97">
        <v>0</v>
      </c>
      <c r="W317" s="97">
        <v>0</v>
      </c>
      <c r="X317" s="97">
        <v>0</v>
      </c>
      <c r="Y317" s="97">
        <v>0</v>
      </c>
      <c r="Z317" s="97">
        <v>0</v>
      </c>
      <c r="AA317" s="97">
        <v>0</v>
      </c>
      <c r="AB317" s="97">
        <v>0</v>
      </c>
      <c r="AC317" s="97">
        <v>0</v>
      </c>
      <c r="AD317" s="97">
        <v>0</v>
      </c>
      <c r="AE317" s="97">
        <v>0</v>
      </c>
      <c r="AF317" s="120">
        <f t="shared" si="237"/>
        <v>461.80599999999998</v>
      </c>
    </row>
    <row r="318" spans="1:32">
      <c r="C318" s="44"/>
      <c r="D318" s="42" t="s">
        <v>41</v>
      </c>
      <c r="E318" s="33"/>
      <c r="F318" s="34"/>
      <c r="G318" s="35"/>
      <c r="H318" s="36">
        <f>J318+K318+AF318</f>
        <v>2616.902</v>
      </c>
      <c r="I318" s="37">
        <v>0</v>
      </c>
      <c r="J318" s="36">
        <v>0</v>
      </c>
      <c r="K318" s="36">
        <f t="shared" si="258"/>
        <v>0</v>
      </c>
      <c r="L318" s="36">
        <v>0</v>
      </c>
      <c r="M318" s="36">
        <v>0</v>
      </c>
      <c r="N318" s="36">
        <v>0</v>
      </c>
      <c r="O318" s="36">
        <v>0</v>
      </c>
      <c r="P318" s="96">
        <v>0</v>
      </c>
      <c r="Q318" s="99">
        <v>0</v>
      </c>
      <c r="R318" s="97">
        <v>2616.902</v>
      </c>
      <c r="S318" s="97">
        <v>0</v>
      </c>
      <c r="T318" s="97">
        <f t="shared" si="256"/>
        <v>0</v>
      </c>
      <c r="U318" s="97">
        <v>0</v>
      </c>
      <c r="V318" s="97">
        <v>0</v>
      </c>
      <c r="W318" s="97">
        <v>0</v>
      </c>
      <c r="X318" s="97">
        <v>0</v>
      </c>
      <c r="Y318" s="97">
        <v>0</v>
      </c>
      <c r="Z318" s="97">
        <v>0</v>
      </c>
      <c r="AA318" s="97">
        <v>0</v>
      </c>
      <c r="AB318" s="97">
        <v>0</v>
      </c>
      <c r="AC318" s="97">
        <v>0</v>
      </c>
      <c r="AD318" s="97">
        <v>0</v>
      </c>
      <c r="AE318" s="97">
        <v>0</v>
      </c>
      <c r="AF318" s="120">
        <f t="shared" si="237"/>
        <v>2616.902</v>
      </c>
    </row>
    <row r="319" spans="1:32" ht="22.5">
      <c r="C319" s="21">
        <v>105</v>
      </c>
      <c r="D319" s="41" t="s">
        <v>111</v>
      </c>
      <c r="E319" s="27" t="s">
        <v>156</v>
      </c>
      <c r="F319" s="60" t="s">
        <v>154</v>
      </c>
      <c r="G319" s="29">
        <f>H320</f>
        <v>231</v>
      </c>
      <c r="H319" s="30">
        <f>H320</f>
        <v>231</v>
      </c>
      <c r="I319" s="31">
        <f>I320</f>
        <v>0</v>
      </c>
      <c r="J319" s="31">
        <f>J320</f>
        <v>0</v>
      </c>
      <c r="K319" s="31">
        <f t="shared" ref="K319:K320" si="261">SUM(M319:Q319)</f>
        <v>231</v>
      </c>
      <c r="L319" s="30">
        <f>L320</f>
        <v>0</v>
      </c>
      <c r="M319" s="30">
        <f t="shared" ref="M319:S319" si="262">M320</f>
        <v>0</v>
      </c>
      <c r="N319" s="30">
        <f t="shared" si="262"/>
        <v>0</v>
      </c>
      <c r="O319" s="30">
        <f t="shared" si="262"/>
        <v>0</v>
      </c>
      <c r="P319" s="95">
        <f t="shared" si="262"/>
        <v>231</v>
      </c>
      <c r="Q319" s="95">
        <f t="shared" si="262"/>
        <v>0</v>
      </c>
      <c r="R319" s="95">
        <f t="shared" si="262"/>
        <v>0</v>
      </c>
      <c r="S319" s="95">
        <f t="shared" si="262"/>
        <v>0</v>
      </c>
      <c r="T319" s="95">
        <f t="shared" si="256"/>
        <v>0</v>
      </c>
      <c r="U319" s="95">
        <f>U320</f>
        <v>0</v>
      </c>
      <c r="V319" s="95">
        <f t="shared" ref="V319:AE319" si="263">V320</f>
        <v>0</v>
      </c>
      <c r="W319" s="95">
        <f t="shared" si="263"/>
        <v>0</v>
      </c>
      <c r="X319" s="95">
        <f t="shared" si="263"/>
        <v>0</v>
      </c>
      <c r="Y319" s="95">
        <f t="shared" si="263"/>
        <v>0</v>
      </c>
      <c r="Z319" s="95">
        <f t="shared" si="263"/>
        <v>0</v>
      </c>
      <c r="AA319" s="95">
        <f t="shared" si="263"/>
        <v>0</v>
      </c>
      <c r="AB319" s="95">
        <f t="shared" si="263"/>
        <v>0</v>
      </c>
      <c r="AC319" s="95">
        <f t="shared" si="263"/>
        <v>0</v>
      </c>
      <c r="AD319" s="95">
        <f t="shared" si="263"/>
        <v>0</v>
      </c>
      <c r="AE319" s="95">
        <f t="shared" si="263"/>
        <v>0</v>
      </c>
      <c r="AF319" s="30">
        <f t="shared" si="237"/>
        <v>0</v>
      </c>
    </row>
    <row r="320" spans="1:32">
      <c r="C320" s="44"/>
      <c r="D320" s="11" t="s">
        <v>31</v>
      </c>
      <c r="E320" s="33"/>
      <c r="F320" s="34"/>
      <c r="G320" s="35"/>
      <c r="H320" s="36">
        <f>J320+K320+AF320</f>
        <v>231</v>
      </c>
      <c r="I320" s="37">
        <v>0</v>
      </c>
      <c r="J320" s="36">
        <v>0</v>
      </c>
      <c r="K320" s="36">
        <f t="shared" si="261"/>
        <v>231</v>
      </c>
      <c r="L320" s="36">
        <v>0</v>
      </c>
      <c r="M320" s="36">
        <v>0</v>
      </c>
      <c r="N320" s="36">
        <v>0</v>
      </c>
      <c r="O320" s="36">
        <v>0</v>
      </c>
      <c r="P320" s="97">
        <v>231</v>
      </c>
      <c r="Q320" s="97">
        <v>0</v>
      </c>
      <c r="R320" s="97"/>
      <c r="S320" s="97"/>
      <c r="T320" s="97">
        <f t="shared" si="256"/>
        <v>0</v>
      </c>
      <c r="U320" s="97">
        <v>0</v>
      </c>
      <c r="V320" s="97">
        <v>0</v>
      </c>
      <c r="W320" s="97">
        <v>0</v>
      </c>
      <c r="X320" s="97">
        <v>0</v>
      </c>
      <c r="Y320" s="97">
        <v>0</v>
      </c>
      <c r="Z320" s="97">
        <v>0</v>
      </c>
      <c r="AA320" s="97">
        <v>0</v>
      </c>
      <c r="AB320" s="97">
        <v>0</v>
      </c>
      <c r="AC320" s="97">
        <v>0</v>
      </c>
      <c r="AD320" s="97">
        <v>0</v>
      </c>
      <c r="AE320" s="97">
        <v>0</v>
      </c>
      <c r="AF320" s="120">
        <f t="shared" si="237"/>
        <v>0</v>
      </c>
    </row>
    <row r="321" spans="1:32" ht="29.25">
      <c r="A321" s="72" t="s">
        <v>313</v>
      </c>
      <c r="B321" s="22" t="s">
        <v>318</v>
      </c>
      <c r="C321" s="21">
        <v>106</v>
      </c>
      <c r="D321" s="41" t="s">
        <v>141</v>
      </c>
      <c r="E321" s="27" t="s">
        <v>206</v>
      </c>
      <c r="F321" s="28" t="s">
        <v>320</v>
      </c>
      <c r="G321" s="29">
        <f>H322</f>
        <v>6811.7489999999998</v>
      </c>
      <c r="H321" s="30">
        <f>H322</f>
        <v>6811.7489999999998</v>
      </c>
      <c r="I321" s="31">
        <f>I322</f>
        <v>0</v>
      </c>
      <c r="J321" s="31">
        <f>J322</f>
        <v>812</v>
      </c>
      <c r="K321" s="31">
        <f t="shared" si="234"/>
        <v>5999.7489999999998</v>
      </c>
      <c r="L321" s="30">
        <f>L322</f>
        <v>812</v>
      </c>
      <c r="M321" s="30">
        <f t="shared" ref="M321:S321" si="264">M322</f>
        <v>3045</v>
      </c>
      <c r="N321" s="30">
        <f t="shared" si="264"/>
        <v>957</v>
      </c>
      <c r="O321" s="30">
        <f t="shared" si="264"/>
        <v>767.46</v>
      </c>
      <c r="P321" s="95">
        <f t="shared" si="264"/>
        <v>939.78899999999999</v>
      </c>
      <c r="Q321" s="95">
        <f t="shared" si="264"/>
        <v>290.5</v>
      </c>
      <c r="R321" s="95">
        <f t="shared" si="264"/>
        <v>0</v>
      </c>
      <c r="S321" s="95">
        <f t="shared" si="264"/>
        <v>0</v>
      </c>
      <c r="T321" s="95">
        <f t="shared" si="243"/>
        <v>0</v>
      </c>
      <c r="U321" s="95">
        <f>U322</f>
        <v>0</v>
      </c>
      <c r="V321" s="95">
        <f t="shared" ref="V321:AE321" si="265">V322</f>
        <v>0</v>
      </c>
      <c r="W321" s="95">
        <f t="shared" si="265"/>
        <v>0</v>
      </c>
      <c r="X321" s="95">
        <f t="shared" si="265"/>
        <v>0</v>
      </c>
      <c r="Y321" s="95">
        <f t="shared" si="265"/>
        <v>0</v>
      </c>
      <c r="Z321" s="95">
        <f t="shared" si="265"/>
        <v>0</v>
      </c>
      <c r="AA321" s="95">
        <f t="shared" si="265"/>
        <v>0</v>
      </c>
      <c r="AB321" s="95">
        <f t="shared" si="265"/>
        <v>0</v>
      </c>
      <c r="AC321" s="95">
        <f t="shared" si="265"/>
        <v>0</v>
      </c>
      <c r="AD321" s="95">
        <f t="shared" si="265"/>
        <v>0</v>
      </c>
      <c r="AE321" s="95">
        <f t="shared" si="265"/>
        <v>0</v>
      </c>
      <c r="AF321" s="30">
        <f t="shared" si="237"/>
        <v>0</v>
      </c>
    </row>
    <row r="322" spans="1:32">
      <c r="A322" s="72" t="s">
        <v>313</v>
      </c>
      <c r="B322" s="22" t="s">
        <v>318</v>
      </c>
      <c r="C322" s="44"/>
      <c r="D322" s="11" t="s">
        <v>31</v>
      </c>
      <c r="E322" s="33"/>
      <c r="F322" s="34"/>
      <c r="G322" s="35"/>
      <c r="H322" s="36">
        <f>J322+K322+AF322</f>
        <v>6811.7489999999998</v>
      </c>
      <c r="I322" s="37">
        <v>0</v>
      </c>
      <c r="J322" s="36">
        <v>812</v>
      </c>
      <c r="K322" s="36">
        <f t="shared" si="234"/>
        <v>5999.7489999999998</v>
      </c>
      <c r="L322" s="36">
        <v>812</v>
      </c>
      <c r="M322" s="36">
        <v>3045</v>
      </c>
      <c r="N322" s="36">
        <v>957</v>
      </c>
      <c r="O322" s="38">
        <v>767.46</v>
      </c>
      <c r="P322" s="97">
        <v>939.78899999999999</v>
      </c>
      <c r="Q322" s="97">
        <v>290.5</v>
      </c>
      <c r="R322" s="97">
        <v>0</v>
      </c>
      <c r="S322" s="97">
        <v>0</v>
      </c>
      <c r="T322" s="97">
        <f t="shared" si="243"/>
        <v>0</v>
      </c>
      <c r="U322" s="97">
        <v>0</v>
      </c>
      <c r="V322" s="97">
        <v>0</v>
      </c>
      <c r="W322" s="97">
        <v>0</v>
      </c>
      <c r="X322" s="97">
        <v>0</v>
      </c>
      <c r="Y322" s="97">
        <v>0</v>
      </c>
      <c r="Z322" s="97">
        <v>0</v>
      </c>
      <c r="AA322" s="97">
        <v>0</v>
      </c>
      <c r="AB322" s="97">
        <v>0</v>
      </c>
      <c r="AC322" s="97">
        <v>0</v>
      </c>
      <c r="AD322" s="97">
        <v>0</v>
      </c>
      <c r="AE322" s="97">
        <v>0</v>
      </c>
      <c r="AF322" s="120">
        <f t="shared" si="237"/>
        <v>0</v>
      </c>
    </row>
    <row r="323" spans="1:32" ht="14.25" customHeight="1">
      <c r="C323" s="57" t="s">
        <v>207</v>
      </c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  <c r="AC323" s="110"/>
      <c r="AD323" s="110"/>
      <c r="AE323" s="110"/>
      <c r="AF323" s="119">
        <f t="shared" si="237"/>
        <v>0</v>
      </c>
    </row>
    <row r="324" spans="1:32" ht="22.5">
      <c r="A324" s="22" t="s">
        <v>313</v>
      </c>
      <c r="B324" s="22" t="s">
        <v>316</v>
      </c>
      <c r="C324" s="21">
        <v>107</v>
      </c>
      <c r="D324" s="26" t="s">
        <v>208</v>
      </c>
      <c r="E324" s="27" t="s">
        <v>349</v>
      </c>
      <c r="F324" s="54" t="s">
        <v>135</v>
      </c>
      <c r="G324" s="29">
        <f>H325</f>
        <v>4302.2700000000004</v>
      </c>
      <c r="H324" s="30">
        <f>H325</f>
        <v>4302.2700000000004</v>
      </c>
      <c r="I324" s="31">
        <f>I325</f>
        <v>0</v>
      </c>
      <c r="J324" s="31">
        <f>J325</f>
        <v>0</v>
      </c>
      <c r="K324" s="31">
        <f t="shared" ref="K324:K333" si="266">SUM(M324:Q324)</f>
        <v>4302.2700000000004</v>
      </c>
      <c r="L324" s="30">
        <f>L325</f>
        <v>0</v>
      </c>
      <c r="M324" s="30">
        <f t="shared" ref="M324:S324" si="267">M325</f>
        <v>2150</v>
      </c>
      <c r="N324" s="30">
        <f t="shared" si="267"/>
        <v>125</v>
      </c>
      <c r="O324" s="30">
        <f t="shared" si="267"/>
        <v>0</v>
      </c>
      <c r="P324" s="95">
        <f t="shared" si="267"/>
        <v>2027.27</v>
      </c>
      <c r="Q324" s="95">
        <f t="shared" si="267"/>
        <v>0</v>
      </c>
      <c r="R324" s="95">
        <f t="shared" si="267"/>
        <v>0</v>
      </c>
      <c r="S324" s="95">
        <f t="shared" si="267"/>
        <v>0</v>
      </c>
      <c r="T324" s="95">
        <f t="shared" ref="T324:T333" si="268">SUM(U324:AE324)</f>
        <v>0</v>
      </c>
      <c r="U324" s="95">
        <f>U325</f>
        <v>0</v>
      </c>
      <c r="V324" s="95">
        <f t="shared" ref="V324:AE324" si="269">V325</f>
        <v>0</v>
      </c>
      <c r="W324" s="95">
        <f t="shared" si="269"/>
        <v>0</v>
      </c>
      <c r="X324" s="95">
        <f t="shared" si="269"/>
        <v>0</v>
      </c>
      <c r="Y324" s="95">
        <f t="shared" si="269"/>
        <v>0</v>
      </c>
      <c r="Z324" s="95">
        <f t="shared" si="269"/>
        <v>0</v>
      </c>
      <c r="AA324" s="95">
        <f t="shared" si="269"/>
        <v>0</v>
      </c>
      <c r="AB324" s="95">
        <f t="shared" si="269"/>
        <v>0</v>
      </c>
      <c r="AC324" s="95">
        <f t="shared" si="269"/>
        <v>0</v>
      </c>
      <c r="AD324" s="95">
        <f t="shared" si="269"/>
        <v>0</v>
      </c>
      <c r="AE324" s="95">
        <f t="shared" si="269"/>
        <v>0</v>
      </c>
      <c r="AF324" s="30">
        <f t="shared" si="237"/>
        <v>0</v>
      </c>
    </row>
    <row r="325" spans="1:32">
      <c r="A325" s="22" t="s">
        <v>313</v>
      </c>
      <c r="B325" s="22" t="s">
        <v>316</v>
      </c>
      <c r="C325" s="44"/>
      <c r="D325" s="11" t="s">
        <v>31</v>
      </c>
      <c r="E325" s="33"/>
      <c r="F325" s="34"/>
      <c r="G325" s="35"/>
      <c r="H325" s="36">
        <f>J325+K325+AF325</f>
        <v>4302.2700000000004</v>
      </c>
      <c r="I325" s="37">
        <v>0</v>
      </c>
      <c r="J325" s="36">
        <v>0</v>
      </c>
      <c r="K325" s="36">
        <f t="shared" si="266"/>
        <v>4302.2700000000004</v>
      </c>
      <c r="L325" s="36">
        <v>0</v>
      </c>
      <c r="M325" s="36">
        <v>2150</v>
      </c>
      <c r="N325" s="36">
        <v>125</v>
      </c>
      <c r="O325" s="36">
        <v>0</v>
      </c>
      <c r="P325" s="96">
        <v>2027.27</v>
      </c>
      <c r="Q325" s="96">
        <v>0</v>
      </c>
      <c r="R325" s="97">
        <v>0</v>
      </c>
      <c r="S325" s="97">
        <v>0</v>
      </c>
      <c r="T325" s="97">
        <f t="shared" si="268"/>
        <v>0</v>
      </c>
      <c r="U325" s="97">
        <v>0</v>
      </c>
      <c r="V325" s="97">
        <v>0</v>
      </c>
      <c r="W325" s="97">
        <v>0</v>
      </c>
      <c r="X325" s="97">
        <v>0</v>
      </c>
      <c r="Y325" s="97">
        <v>0</v>
      </c>
      <c r="Z325" s="97">
        <v>0</v>
      </c>
      <c r="AA325" s="97">
        <v>0</v>
      </c>
      <c r="AB325" s="97">
        <v>0</v>
      </c>
      <c r="AC325" s="97">
        <v>0</v>
      </c>
      <c r="AD325" s="97">
        <v>0</v>
      </c>
      <c r="AE325" s="97">
        <v>0</v>
      </c>
      <c r="AF325" s="120">
        <f t="shared" si="237"/>
        <v>0</v>
      </c>
    </row>
    <row r="326" spans="1:32" ht="33.75">
      <c r="A326" s="22" t="s">
        <v>312</v>
      </c>
      <c r="B326" s="22" t="s">
        <v>314</v>
      </c>
      <c r="C326" s="21">
        <v>108</v>
      </c>
      <c r="D326" s="26" t="s">
        <v>210</v>
      </c>
      <c r="E326" s="27" t="s">
        <v>156</v>
      </c>
      <c r="F326" s="54" t="s">
        <v>211</v>
      </c>
      <c r="G326" s="29">
        <f>H327</f>
        <v>1050</v>
      </c>
      <c r="H326" s="30">
        <f>H327</f>
        <v>1050</v>
      </c>
      <c r="I326" s="31">
        <f>I327</f>
        <v>0</v>
      </c>
      <c r="J326" s="31">
        <f>J327</f>
        <v>0</v>
      </c>
      <c r="K326" s="31">
        <f t="shared" si="266"/>
        <v>1050</v>
      </c>
      <c r="L326" s="30">
        <f>L327</f>
        <v>0</v>
      </c>
      <c r="M326" s="30">
        <f t="shared" ref="M326:S326" si="270">M327</f>
        <v>0</v>
      </c>
      <c r="N326" s="30">
        <f t="shared" si="270"/>
        <v>1050</v>
      </c>
      <c r="O326" s="30">
        <f t="shared" si="270"/>
        <v>0</v>
      </c>
      <c r="P326" s="95">
        <f t="shared" si="270"/>
        <v>0</v>
      </c>
      <c r="Q326" s="95">
        <f t="shared" si="270"/>
        <v>0</v>
      </c>
      <c r="R326" s="95">
        <f t="shared" si="270"/>
        <v>0</v>
      </c>
      <c r="S326" s="95">
        <f t="shared" si="270"/>
        <v>0</v>
      </c>
      <c r="T326" s="95">
        <f t="shared" si="268"/>
        <v>0</v>
      </c>
      <c r="U326" s="95">
        <f>U327</f>
        <v>0</v>
      </c>
      <c r="V326" s="95">
        <f t="shared" ref="V326:AE326" si="271">V327</f>
        <v>0</v>
      </c>
      <c r="W326" s="95">
        <f t="shared" si="271"/>
        <v>0</v>
      </c>
      <c r="X326" s="95">
        <f t="shared" si="271"/>
        <v>0</v>
      </c>
      <c r="Y326" s="95">
        <f t="shared" si="271"/>
        <v>0</v>
      </c>
      <c r="Z326" s="95">
        <f t="shared" si="271"/>
        <v>0</v>
      </c>
      <c r="AA326" s="95">
        <f t="shared" si="271"/>
        <v>0</v>
      </c>
      <c r="AB326" s="95">
        <f t="shared" si="271"/>
        <v>0</v>
      </c>
      <c r="AC326" s="95">
        <f t="shared" si="271"/>
        <v>0</v>
      </c>
      <c r="AD326" s="95">
        <f t="shared" si="271"/>
        <v>0</v>
      </c>
      <c r="AE326" s="95">
        <f t="shared" si="271"/>
        <v>0</v>
      </c>
      <c r="AF326" s="124">
        <f t="shared" si="237"/>
        <v>0</v>
      </c>
    </row>
    <row r="327" spans="1:32">
      <c r="A327" s="22" t="s">
        <v>312</v>
      </c>
      <c r="B327" s="22" t="s">
        <v>314</v>
      </c>
      <c r="C327" s="44"/>
      <c r="D327" s="11" t="s">
        <v>31</v>
      </c>
      <c r="E327" s="33"/>
      <c r="F327" s="34"/>
      <c r="G327" s="35"/>
      <c r="H327" s="36">
        <f>J327+K327+AF327</f>
        <v>1050</v>
      </c>
      <c r="I327" s="37">
        <v>0</v>
      </c>
      <c r="J327" s="36">
        <v>0</v>
      </c>
      <c r="K327" s="36">
        <f t="shared" si="266"/>
        <v>1050</v>
      </c>
      <c r="L327" s="36">
        <v>0</v>
      </c>
      <c r="M327" s="36">
        <v>0</v>
      </c>
      <c r="N327" s="36">
        <v>1050</v>
      </c>
      <c r="O327" s="36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f t="shared" si="268"/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120">
        <f t="shared" si="237"/>
        <v>0</v>
      </c>
    </row>
    <row r="328" spans="1:32" ht="27.75" customHeight="1">
      <c r="A328" s="22" t="s">
        <v>313</v>
      </c>
      <c r="B328" s="22" t="s">
        <v>316</v>
      </c>
      <c r="C328" s="21">
        <v>109</v>
      </c>
      <c r="D328" s="63" t="s">
        <v>348</v>
      </c>
      <c r="E328" s="74" t="s">
        <v>349</v>
      </c>
      <c r="F328" s="75" t="s">
        <v>154</v>
      </c>
      <c r="G328" s="29">
        <f>H329</f>
        <v>830.3</v>
      </c>
      <c r="H328" s="30">
        <f>H329</f>
        <v>830.3</v>
      </c>
      <c r="I328" s="31">
        <f>I329</f>
        <v>0</v>
      </c>
      <c r="J328" s="31">
        <f>J329</f>
        <v>0</v>
      </c>
      <c r="K328" s="31">
        <f t="shared" ref="K328:K329" si="272">SUM(M328:Q328)</f>
        <v>830.3</v>
      </c>
      <c r="L328" s="30">
        <f>L329</f>
        <v>0</v>
      </c>
      <c r="M328" s="30">
        <f t="shared" ref="M328:S330" si="273">M329</f>
        <v>0</v>
      </c>
      <c r="N328" s="30">
        <f t="shared" si="273"/>
        <v>0</v>
      </c>
      <c r="O328" s="30">
        <f t="shared" si="273"/>
        <v>0</v>
      </c>
      <c r="P328" s="95">
        <f t="shared" si="273"/>
        <v>346.02</v>
      </c>
      <c r="Q328" s="95">
        <f t="shared" si="273"/>
        <v>484.28</v>
      </c>
      <c r="R328" s="95">
        <f t="shared" si="273"/>
        <v>0</v>
      </c>
      <c r="S328" s="95">
        <f t="shared" si="273"/>
        <v>0</v>
      </c>
      <c r="T328" s="95">
        <f t="shared" si="268"/>
        <v>0</v>
      </c>
      <c r="U328" s="95">
        <f>U329</f>
        <v>0</v>
      </c>
      <c r="V328" s="95">
        <f t="shared" ref="V328:AE330" si="274">V329</f>
        <v>0</v>
      </c>
      <c r="W328" s="95">
        <f t="shared" si="274"/>
        <v>0</v>
      </c>
      <c r="X328" s="95">
        <f t="shared" si="274"/>
        <v>0</v>
      </c>
      <c r="Y328" s="95">
        <f t="shared" si="274"/>
        <v>0</v>
      </c>
      <c r="Z328" s="95">
        <f t="shared" si="274"/>
        <v>0</v>
      </c>
      <c r="AA328" s="95">
        <f t="shared" si="274"/>
        <v>0</v>
      </c>
      <c r="AB328" s="95">
        <f t="shared" si="274"/>
        <v>0</v>
      </c>
      <c r="AC328" s="95">
        <f t="shared" si="274"/>
        <v>0</v>
      </c>
      <c r="AD328" s="95">
        <f t="shared" si="274"/>
        <v>0</v>
      </c>
      <c r="AE328" s="95">
        <f t="shared" si="274"/>
        <v>0</v>
      </c>
      <c r="AF328" s="30">
        <f t="shared" si="237"/>
        <v>0</v>
      </c>
    </row>
    <row r="329" spans="1:32">
      <c r="A329" s="22" t="s">
        <v>313</v>
      </c>
      <c r="B329" s="22" t="s">
        <v>316</v>
      </c>
      <c r="C329" s="44"/>
      <c r="D329" s="11" t="s">
        <v>31</v>
      </c>
      <c r="E329" s="33"/>
      <c r="F329" s="34"/>
      <c r="G329" s="35"/>
      <c r="H329" s="36">
        <f>J329+K329+AF329</f>
        <v>830.3</v>
      </c>
      <c r="I329" s="37">
        <v>0</v>
      </c>
      <c r="J329" s="36">
        <v>0</v>
      </c>
      <c r="K329" s="36">
        <f t="shared" si="272"/>
        <v>830.3</v>
      </c>
      <c r="L329" s="36">
        <v>0</v>
      </c>
      <c r="M329" s="36">
        <v>0</v>
      </c>
      <c r="N329" s="36">
        <v>0</v>
      </c>
      <c r="O329" s="38">
        <v>0</v>
      </c>
      <c r="P329" s="96">
        <f>900-90-80-383.98</f>
        <v>346.02</v>
      </c>
      <c r="Q329" s="99">
        <v>484.28</v>
      </c>
      <c r="R329" s="97">
        <v>0</v>
      </c>
      <c r="S329" s="97">
        <v>0</v>
      </c>
      <c r="T329" s="97">
        <f t="shared" si="268"/>
        <v>0</v>
      </c>
      <c r="U329" s="97">
        <v>0</v>
      </c>
      <c r="V329" s="97">
        <v>0</v>
      </c>
      <c r="W329" s="97">
        <v>0</v>
      </c>
      <c r="X329" s="97">
        <v>0</v>
      </c>
      <c r="Y329" s="97">
        <v>0</v>
      </c>
      <c r="Z329" s="97">
        <v>0</v>
      </c>
      <c r="AA329" s="97">
        <v>0</v>
      </c>
      <c r="AB329" s="97">
        <v>0</v>
      </c>
      <c r="AC329" s="97">
        <v>0</v>
      </c>
      <c r="AD329" s="97">
        <v>0</v>
      </c>
      <c r="AE329" s="97">
        <v>0</v>
      </c>
      <c r="AF329" s="120">
        <f t="shared" si="237"/>
        <v>0</v>
      </c>
    </row>
    <row r="330" spans="1:32" ht="27.75" customHeight="1">
      <c r="A330" s="22" t="s">
        <v>313</v>
      </c>
      <c r="B330" s="22" t="s">
        <v>314</v>
      </c>
      <c r="C330" s="21">
        <v>110</v>
      </c>
      <c r="D330" s="26" t="s">
        <v>339</v>
      </c>
      <c r="E330" s="27" t="s">
        <v>340</v>
      </c>
      <c r="F330" s="54" t="s">
        <v>99</v>
      </c>
      <c r="G330" s="29">
        <f>H331</f>
        <v>896.4</v>
      </c>
      <c r="H330" s="30">
        <f>H331</f>
        <v>896.4</v>
      </c>
      <c r="I330" s="31">
        <f>I331</f>
        <v>0</v>
      </c>
      <c r="J330" s="31">
        <f>J331</f>
        <v>0</v>
      </c>
      <c r="K330" s="31">
        <f t="shared" si="266"/>
        <v>896.4</v>
      </c>
      <c r="L330" s="30">
        <f>L331</f>
        <v>0</v>
      </c>
      <c r="M330" s="30">
        <f t="shared" si="273"/>
        <v>0</v>
      </c>
      <c r="N330" s="30">
        <f t="shared" si="273"/>
        <v>0</v>
      </c>
      <c r="O330" s="30">
        <f t="shared" si="273"/>
        <v>500</v>
      </c>
      <c r="P330" s="95">
        <f t="shared" si="273"/>
        <v>396.4</v>
      </c>
      <c r="Q330" s="95">
        <f t="shared" si="273"/>
        <v>0</v>
      </c>
      <c r="R330" s="95">
        <f t="shared" si="273"/>
        <v>0</v>
      </c>
      <c r="S330" s="95">
        <f t="shared" si="273"/>
        <v>0</v>
      </c>
      <c r="T330" s="95">
        <f t="shared" si="268"/>
        <v>0</v>
      </c>
      <c r="U330" s="95">
        <f>U331</f>
        <v>0</v>
      </c>
      <c r="V330" s="95">
        <f t="shared" si="274"/>
        <v>0</v>
      </c>
      <c r="W330" s="95">
        <f t="shared" si="274"/>
        <v>0</v>
      </c>
      <c r="X330" s="95">
        <f t="shared" si="274"/>
        <v>0</v>
      </c>
      <c r="Y330" s="95">
        <f t="shared" si="274"/>
        <v>0</v>
      </c>
      <c r="Z330" s="95">
        <f t="shared" si="274"/>
        <v>0</v>
      </c>
      <c r="AA330" s="95">
        <f t="shared" si="274"/>
        <v>0</v>
      </c>
      <c r="AB330" s="95">
        <f t="shared" si="274"/>
        <v>0</v>
      </c>
      <c r="AC330" s="95">
        <f t="shared" si="274"/>
        <v>0</v>
      </c>
      <c r="AD330" s="95">
        <f t="shared" si="274"/>
        <v>0</v>
      </c>
      <c r="AE330" s="95">
        <f t="shared" si="274"/>
        <v>0</v>
      </c>
      <c r="AF330" s="30">
        <f t="shared" si="237"/>
        <v>0</v>
      </c>
    </row>
    <row r="331" spans="1:32">
      <c r="A331" s="22" t="s">
        <v>313</v>
      </c>
      <c r="B331" s="22" t="s">
        <v>314</v>
      </c>
      <c r="C331" s="44"/>
      <c r="D331" s="11" t="s">
        <v>31</v>
      </c>
      <c r="E331" s="33"/>
      <c r="F331" s="34"/>
      <c r="G331" s="35"/>
      <c r="H331" s="36">
        <f>J331+K331+AF331</f>
        <v>896.4</v>
      </c>
      <c r="I331" s="37">
        <v>0</v>
      </c>
      <c r="J331" s="36">
        <v>0</v>
      </c>
      <c r="K331" s="36">
        <f t="shared" si="266"/>
        <v>896.4</v>
      </c>
      <c r="L331" s="36">
        <v>0</v>
      </c>
      <c r="M331" s="36">
        <v>0</v>
      </c>
      <c r="N331" s="36">
        <v>0</v>
      </c>
      <c r="O331" s="38">
        <v>500</v>
      </c>
      <c r="P331" s="96">
        <v>396.4</v>
      </c>
      <c r="Q331" s="97">
        <v>0</v>
      </c>
      <c r="R331" s="97">
        <v>0</v>
      </c>
      <c r="S331" s="97">
        <v>0</v>
      </c>
      <c r="T331" s="97">
        <f t="shared" si="268"/>
        <v>0</v>
      </c>
      <c r="U331" s="97">
        <v>0</v>
      </c>
      <c r="V331" s="97">
        <v>0</v>
      </c>
      <c r="W331" s="97">
        <v>0</v>
      </c>
      <c r="X331" s="97">
        <v>0</v>
      </c>
      <c r="Y331" s="97">
        <v>0</v>
      </c>
      <c r="Z331" s="97">
        <v>0</v>
      </c>
      <c r="AA331" s="97">
        <v>0</v>
      </c>
      <c r="AB331" s="97">
        <v>0</v>
      </c>
      <c r="AC331" s="97">
        <v>0</v>
      </c>
      <c r="AD331" s="97">
        <v>0</v>
      </c>
      <c r="AE331" s="97">
        <v>0</v>
      </c>
      <c r="AF331" s="120">
        <f t="shared" si="237"/>
        <v>0</v>
      </c>
    </row>
    <row r="332" spans="1:32" ht="56.25">
      <c r="A332" s="22" t="s">
        <v>312</v>
      </c>
      <c r="B332" s="22" t="s">
        <v>314</v>
      </c>
      <c r="C332" s="21">
        <v>111</v>
      </c>
      <c r="D332" s="26" t="s">
        <v>212</v>
      </c>
      <c r="E332" s="27" t="s">
        <v>209</v>
      </c>
      <c r="F332" s="54">
        <v>2016</v>
      </c>
      <c r="G332" s="29">
        <f>H333</f>
        <v>5</v>
      </c>
      <c r="H332" s="30">
        <f>H333</f>
        <v>5</v>
      </c>
      <c r="I332" s="31">
        <f>I333</f>
        <v>0</v>
      </c>
      <c r="J332" s="31">
        <f>J333</f>
        <v>0</v>
      </c>
      <c r="K332" s="31">
        <f t="shared" si="266"/>
        <v>5</v>
      </c>
      <c r="L332" s="30">
        <f>L333</f>
        <v>0</v>
      </c>
      <c r="M332" s="30">
        <f t="shared" ref="M332:S332" si="275">M333</f>
        <v>0</v>
      </c>
      <c r="N332" s="30">
        <f t="shared" si="275"/>
        <v>5</v>
      </c>
      <c r="O332" s="30">
        <f t="shared" si="275"/>
        <v>0</v>
      </c>
      <c r="P332" s="95">
        <f t="shared" si="275"/>
        <v>0</v>
      </c>
      <c r="Q332" s="95">
        <f t="shared" si="275"/>
        <v>0</v>
      </c>
      <c r="R332" s="95">
        <f t="shared" si="275"/>
        <v>0</v>
      </c>
      <c r="S332" s="95">
        <f t="shared" si="275"/>
        <v>0</v>
      </c>
      <c r="T332" s="95">
        <f t="shared" si="268"/>
        <v>0</v>
      </c>
      <c r="U332" s="95">
        <f>U333</f>
        <v>0</v>
      </c>
      <c r="V332" s="95">
        <f t="shared" ref="V332:AE332" si="276">V333</f>
        <v>0</v>
      </c>
      <c r="W332" s="95">
        <f t="shared" si="276"/>
        <v>0</v>
      </c>
      <c r="X332" s="95">
        <f t="shared" si="276"/>
        <v>0</v>
      </c>
      <c r="Y332" s="95">
        <f t="shared" si="276"/>
        <v>0</v>
      </c>
      <c r="Z332" s="95">
        <f t="shared" si="276"/>
        <v>0</v>
      </c>
      <c r="AA332" s="95">
        <f t="shared" si="276"/>
        <v>0</v>
      </c>
      <c r="AB332" s="95">
        <f t="shared" si="276"/>
        <v>0</v>
      </c>
      <c r="AC332" s="95">
        <f t="shared" si="276"/>
        <v>0</v>
      </c>
      <c r="AD332" s="95">
        <f t="shared" si="276"/>
        <v>0</v>
      </c>
      <c r="AE332" s="95">
        <f t="shared" si="276"/>
        <v>0</v>
      </c>
      <c r="AF332" s="30">
        <f t="shared" si="237"/>
        <v>0</v>
      </c>
    </row>
    <row r="333" spans="1:32">
      <c r="A333" s="22" t="s">
        <v>312</v>
      </c>
      <c r="B333" s="22" t="s">
        <v>314</v>
      </c>
      <c r="C333" s="44"/>
      <c r="D333" s="11" t="s">
        <v>31</v>
      </c>
      <c r="E333" s="33"/>
      <c r="F333" s="34"/>
      <c r="G333" s="35"/>
      <c r="H333" s="36">
        <f>J333+K333+AF333</f>
        <v>5</v>
      </c>
      <c r="I333" s="37">
        <v>0</v>
      </c>
      <c r="J333" s="36">
        <v>0</v>
      </c>
      <c r="K333" s="36">
        <f t="shared" si="266"/>
        <v>5</v>
      </c>
      <c r="L333" s="36">
        <v>0</v>
      </c>
      <c r="M333" s="36">
        <v>0</v>
      </c>
      <c r="N333" s="36">
        <v>5</v>
      </c>
      <c r="O333" s="38">
        <v>0</v>
      </c>
      <c r="P333" s="96">
        <v>0</v>
      </c>
      <c r="Q333" s="97">
        <v>0</v>
      </c>
      <c r="R333" s="97">
        <v>0</v>
      </c>
      <c r="S333" s="97">
        <v>0</v>
      </c>
      <c r="T333" s="97">
        <f t="shared" si="268"/>
        <v>0</v>
      </c>
      <c r="U333" s="97">
        <v>0</v>
      </c>
      <c r="V333" s="97">
        <v>0</v>
      </c>
      <c r="W333" s="97">
        <v>0</v>
      </c>
      <c r="X333" s="97">
        <v>0</v>
      </c>
      <c r="Y333" s="97">
        <v>0</v>
      </c>
      <c r="Z333" s="97">
        <v>0</v>
      </c>
      <c r="AA333" s="97">
        <v>0</v>
      </c>
      <c r="AB333" s="97">
        <v>0</v>
      </c>
      <c r="AC333" s="97">
        <v>0</v>
      </c>
      <c r="AD333" s="97">
        <v>0</v>
      </c>
      <c r="AE333" s="97">
        <v>0</v>
      </c>
      <c r="AF333" s="120">
        <f t="shared" si="237"/>
        <v>0</v>
      </c>
    </row>
    <row r="334" spans="1:32">
      <c r="C334" s="57" t="s">
        <v>213</v>
      </c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19">
        <f t="shared" si="237"/>
        <v>0</v>
      </c>
    </row>
    <row r="335" spans="1:32" ht="22.5">
      <c r="A335" s="22" t="s">
        <v>311</v>
      </c>
      <c r="C335" s="21">
        <v>112</v>
      </c>
      <c r="D335" s="26" t="s">
        <v>214</v>
      </c>
      <c r="E335" s="27" t="s">
        <v>215</v>
      </c>
      <c r="F335" s="28" t="s">
        <v>146</v>
      </c>
      <c r="G335" s="29">
        <f>H336</f>
        <v>52502.081999999995</v>
      </c>
      <c r="H335" s="30">
        <f>H336+H337</f>
        <v>57552.301999999996</v>
      </c>
      <c r="I335" s="30">
        <f>I336+I337</f>
        <v>42760.775999999998</v>
      </c>
      <c r="J335" s="30">
        <f>J336+J337</f>
        <v>43063.826000000001</v>
      </c>
      <c r="K335" s="31">
        <f t="shared" ref="K335:K350" si="277">SUM(M335:Q335)</f>
        <v>6912.9710000000005</v>
      </c>
      <c r="L335" s="30">
        <f t="shared" ref="L335:S335" si="278">L336+L337</f>
        <v>303.05</v>
      </c>
      <c r="M335" s="30">
        <f t="shared" si="278"/>
        <v>484.5</v>
      </c>
      <c r="N335" s="30">
        <f t="shared" si="278"/>
        <v>1968.55</v>
      </c>
      <c r="O335" s="30">
        <f t="shared" si="278"/>
        <v>2521.15</v>
      </c>
      <c r="P335" s="95">
        <f t="shared" si="278"/>
        <v>552.35500000000002</v>
      </c>
      <c r="Q335" s="95">
        <f t="shared" si="278"/>
        <v>1386.4159999999999</v>
      </c>
      <c r="R335" s="95">
        <f t="shared" si="278"/>
        <v>5096</v>
      </c>
      <c r="S335" s="95">
        <f t="shared" si="278"/>
        <v>2479.5050000000001</v>
      </c>
      <c r="T335" s="95">
        <f t="shared" ref="T335:T350" si="279">SUM(U335:AE335)</f>
        <v>0</v>
      </c>
      <c r="U335" s="95">
        <f>U336+U337</f>
        <v>0</v>
      </c>
      <c r="V335" s="95">
        <f t="shared" ref="V335:AE335" si="280">V336+V337</f>
        <v>0</v>
      </c>
      <c r="W335" s="95">
        <f t="shared" si="280"/>
        <v>0</v>
      </c>
      <c r="X335" s="95">
        <f t="shared" si="280"/>
        <v>0</v>
      </c>
      <c r="Y335" s="95">
        <f t="shared" si="280"/>
        <v>0</v>
      </c>
      <c r="Z335" s="95">
        <f t="shared" si="280"/>
        <v>0</v>
      </c>
      <c r="AA335" s="95">
        <f t="shared" si="280"/>
        <v>0</v>
      </c>
      <c r="AB335" s="95">
        <f t="shared" si="280"/>
        <v>0</v>
      </c>
      <c r="AC335" s="95">
        <f t="shared" si="280"/>
        <v>0</v>
      </c>
      <c r="AD335" s="95">
        <f t="shared" si="280"/>
        <v>0</v>
      </c>
      <c r="AE335" s="95">
        <f t="shared" si="280"/>
        <v>0</v>
      </c>
      <c r="AF335" s="30">
        <f t="shared" si="237"/>
        <v>7575.5050000000001</v>
      </c>
    </row>
    <row r="336" spans="1:32">
      <c r="A336" s="22" t="s">
        <v>311</v>
      </c>
      <c r="C336" s="44"/>
      <c r="D336" s="11" t="s">
        <v>31</v>
      </c>
      <c r="E336" s="33"/>
      <c r="F336" s="34"/>
      <c r="G336" s="35"/>
      <c r="H336" s="36">
        <f>J336+K336+AF336</f>
        <v>52502.081999999995</v>
      </c>
      <c r="I336" s="37">
        <v>37710.555999999997</v>
      </c>
      <c r="J336" s="36">
        <v>38013.606</v>
      </c>
      <c r="K336" s="36">
        <f t="shared" si="277"/>
        <v>6912.9710000000005</v>
      </c>
      <c r="L336" s="36">
        <v>303.05</v>
      </c>
      <c r="M336" s="36">
        <v>484.5</v>
      </c>
      <c r="N336" s="36">
        <v>1968.55</v>
      </c>
      <c r="O336" s="38">
        <f>3091.15-570</f>
        <v>2521.15</v>
      </c>
      <c r="P336" s="97">
        <v>552.35500000000002</v>
      </c>
      <c r="Q336" s="97">
        <f>1174+212.416</f>
        <v>1386.4159999999999</v>
      </c>
      <c r="R336" s="97">
        <v>5096</v>
      </c>
      <c r="S336" s="97">
        <f>160+2319.505</f>
        <v>2479.5050000000001</v>
      </c>
      <c r="T336" s="97">
        <f t="shared" si="279"/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120">
        <f t="shared" si="237"/>
        <v>7575.5050000000001</v>
      </c>
    </row>
    <row r="337" spans="1:184">
      <c r="A337" s="22" t="s">
        <v>311</v>
      </c>
      <c r="C337" s="44"/>
      <c r="D337" s="11" t="s">
        <v>89</v>
      </c>
      <c r="E337" s="33"/>
      <c r="F337" s="34"/>
      <c r="G337" s="35"/>
      <c r="H337" s="36">
        <f>J337+K337+AF337</f>
        <v>5050.22</v>
      </c>
      <c r="I337" s="37">
        <v>5050.22</v>
      </c>
      <c r="J337" s="36">
        <v>5050.22</v>
      </c>
      <c r="K337" s="36">
        <f t="shared" si="277"/>
        <v>0</v>
      </c>
      <c r="L337" s="36">
        <v>0</v>
      </c>
      <c r="M337" s="36">
        <v>0</v>
      </c>
      <c r="N337" s="36">
        <v>0</v>
      </c>
      <c r="O337" s="36">
        <v>0</v>
      </c>
      <c r="P337" s="97">
        <v>0</v>
      </c>
      <c r="Q337" s="97">
        <v>0</v>
      </c>
      <c r="R337" s="97">
        <v>0</v>
      </c>
      <c r="S337" s="97">
        <v>0</v>
      </c>
      <c r="T337" s="97">
        <f t="shared" si="279"/>
        <v>0</v>
      </c>
      <c r="U337" s="97">
        <v>0</v>
      </c>
      <c r="V337" s="97">
        <v>0</v>
      </c>
      <c r="W337" s="97">
        <v>0</v>
      </c>
      <c r="X337" s="97">
        <v>0</v>
      </c>
      <c r="Y337" s="97">
        <v>0</v>
      </c>
      <c r="Z337" s="97">
        <v>0</v>
      </c>
      <c r="AA337" s="97">
        <v>0</v>
      </c>
      <c r="AB337" s="97">
        <v>0</v>
      </c>
      <c r="AC337" s="97">
        <v>0</v>
      </c>
      <c r="AD337" s="97">
        <v>0</v>
      </c>
      <c r="AE337" s="97">
        <v>0</v>
      </c>
      <c r="AF337" s="120">
        <f t="shared" si="237"/>
        <v>0</v>
      </c>
    </row>
    <row r="338" spans="1:184" ht="45.75" customHeight="1">
      <c r="A338" s="22" t="s">
        <v>311</v>
      </c>
      <c r="C338" s="21">
        <v>113</v>
      </c>
      <c r="D338" s="26" t="s">
        <v>378</v>
      </c>
      <c r="E338" s="27" t="s">
        <v>380</v>
      </c>
      <c r="F338" s="28" t="s">
        <v>154</v>
      </c>
      <c r="G338" s="29">
        <f>H339</f>
        <v>3665.8029999999999</v>
      </c>
      <c r="H338" s="30">
        <f>H339+H340</f>
        <v>12472.388999999999</v>
      </c>
      <c r="I338" s="30">
        <f>I339+I340</f>
        <v>0</v>
      </c>
      <c r="J338" s="30">
        <f>J339+J340</f>
        <v>0</v>
      </c>
      <c r="K338" s="31">
        <f t="shared" ref="K338:K340" si="281">SUM(M338:Q338)</f>
        <v>12472.388999999999</v>
      </c>
      <c r="L338" s="30">
        <f t="shared" ref="L338:S338" si="282">L339+L340</f>
        <v>0</v>
      </c>
      <c r="M338" s="30">
        <f t="shared" si="282"/>
        <v>0</v>
      </c>
      <c r="N338" s="30">
        <f t="shared" si="282"/>
        <v>0</v>
      </c>
      <c r="O338" s="30">
        <f t="shared" si="282"/>
        <v>0</v>
      </c>
      <c r="P338" s="95">
        <f t="shared" si="282"/>
        <v>4871.6320000000005</v>
      </c>
      <c r="Q338" s="95">
        <f t="shared" si="282"/>
        <v>7600.7569999999996</v>
      </c>
      <c r="R338" s="95">
        <f t="shared" si="282"/>
        <v>0</v>
      </c>
      <c r="S338" s="95">
        <f t="shared" si="282"/>
        <v>0</v>
      </c>
      <c r="T338" s="95">
        <f t="shared" si="279"/>
        <v>0</v>
      </c>
      <c r="U338" s="95">
        <f>U339+U340</f>
        <v>0</v>
      </c>
      <c r="V338" s="95">
        <f t="shared" ref="V338:AE338" si="283">V339+V340</f>
        <v>0</v>
      </c>
      <c r="W338" s="95">
        <f t="shared" si="283"/>
        <v>0</v>
      </c>
      <c r="X338" s="95">
        <f t="shared" si="283"/>
        <v>0</v>
      </c>
      <c r="Y338" s="95">
        <f t="shared" si="283"/>
        <v>0</v>
      </c>
      <c r="Z338" s="95">
        <f t="shared" si="283"/>
        <v>0</v>
      </c>
      <c r="AA338" s="95">
        <f t="shared" si="283"/>
        <v>0</v>
      </c>
      <c r="AB338" s="95">
        <f t="shared" si="283"/>
        <v>0</v>
      </c>
      <c r="AC338" s="95">
        <f t="shared" si="283"/>
        <v>0</v>
      </c>
      <c r="AD338" s="95">
        <f t="shared" si="283"/>
        <v>0</v>
      </c>
      <c r="AE338" s="95">
        <f t="shared" si="283"/>
        <v>0</v>
      </c>
      <c r="AF338" s="30">
        <f t="shared" si="237"/>
        <v>0</v>
      </c>
    </row>
    <row r="339" spans="1:184">
      <c r="A339" s="22" t="s">
        <v>311</v>
      </c>
      <c r="C339" s="44"/>
      <c r="D339" s="11" t="s">
        <v>31</v>
      </c>
      <c r="E339" s="33"/>
      <c r="F339" s="34"/>
      <c r="G339" s="35"/>
      <c r="H339" s="36">
        <f>J339+K339+AF339</f>
        <v>3665.8029999999999</v>
      </c>
      <c r="I339" s="37">
        <v>0</v>
      </c>
      <c r="J339" s="36">
        <v>0</v>
      </c>
      <c r="K339" s="36">
        <f t="shared" si="281"/>
        <v>3665.8029999999999</v>
      </c>
      <c r="L339" s="36">
        <v>0</v>
      </c>
      <c r="M339" s="36">
        <v>0</v>
      </c>
      <c r="N339" s="36">
        <v>0</v>
      </c>
      <c r="O339" s="38">
        <v>0</v>
      </c>
      <c r="P339" s="96">
        <v>1698.4480000000001</v>
      </c>
      <c r="Q339" s="99">
        <v>1967.355</v>
      </c>
      <c r="R339" s="97">
        <v>0</v>
      </c>
      <c r="S339" s="97">
        <v>0</v>
      </c>
      <c r="T339" s="97">
        <f t="shared" si="279"/>
        <v>0</v>
      </c>
      <c r="U339" s="97">
        <v>0</v>
      </c>
      <c r="V339" s="97">
        <v>0</v>
      </c>
      <c r="W339" s="97">
        <v>0</v>
      </c>
      <c r="X339" s="97">
        <v>0</v>
      </c>
      <c r="Y339" s="97">
        <v>0</v>
      </c>
      <c r="Z339" s="97">
        <v>0</v>
      </c>
      <c r="AA339" s="97">
        <v>0</v>
      </c>
      <c r="AB339" s="97">
        <v>0</v>
      </c>
      <c r="AC339" s="97">
        <v>0</v>
      </c>
      <c r="AD339" s="97">
        <v>0</v>
      </c>
      <c r="AE339" s="97">
        <v>0</v>
      </c>
      <c r="AF339" s="120">
        <f t="shared" si="237"/>
        <v>0</v>
      </c>
    </row>
    <row r="340" spans="1:184">
      <c r="A340" s="22" t="s">
        <v>311</v>
      </c>
      <c r="C340" s="44"/>
      <c r="D340" s="42" t="s">
        <v>41</v>
      </c>
      <c r="E340" s="33"/>
      <c r="F340" s="34"/>
      <c r="G340" s="35"/>
      <c r="H340" s="36">
        <f>J340+K340+AF340</f>
        <v>8806.5859999999993</v>
      </c>
      <c r="I340" s="37">
        <v>0</v>
      </c>
      <c r="J340" s="36">
        <v>0</v>
      </c>
      <c r="K340" s="36">
        <f t="shared" si="281"/>
        <v>8806.5859999999993</v>
      </c>
      <c r="L340" s="36">
        <v>0</v>
      </c>
      <c r="M340" s="36">
        <v>0</v>
      </c>
      <c r="N340" s="36">
        <v>0</v>
      </c>
      <c r="O340" s="36">
        <v>0</v>
      </c>
      <c r="P340" s="96">
        <v>3173.1840000000002</v>
      </c>
      <c r="Q340" s="99">
        <v>5633.402</v>
      </c>
      <c r="R340" s="97">
        <v>0</v>
      </c>
      <c r="S340" s="97">
        <v>0</v>
      </c>
      <c r="T340" s="97">
        <f t="shared" si="279"/>
        <v>0</v>
      </c>
      <c r="U340" s="97">
        <v>0</v>
      </c>
      <c r="V340" s="97">
        <v>0</v>
      </c>
      <c r="W340" s="97">
        <v>0</v>
      </c>
      <c r="X340" s="97">
        <v>0</v>
      </c>
      <c r="Y340" s="97">
        <v>0</v>
      </c>
      <c r="Z340" s="97">
        <v>0</v>
      </c>
      <c r="AA340" s="97">
        <v>0</v>
      </c>
      <c r="AB340" s="97">
        <v>0</v>
      </c>
      <c r="AC340" s="97">
        <v>0</v>
      </c>
      <c r="AD340" s="97">
        <v>0</v>
      </c>
      <c r="AE340" s="97">
        <v>0</v>
      </c>
      <c r="AF340" s="120">
        <f t="shared" si="237"/>
        <v>0</v>
      </c>
    </row>
    <row r="341" spans="1:184" ht="33.75">
      <c r="A341" s="22" t="s">
        <v>311</v>
      </c>
      <c r="C341" s="21">
        <v>114</v>
      </c>
      <c r="D341" s="26" t="s">
        <v>379</v>
      </c>
      <c r="E341" s="27" t="s">
        <v>383</v>
      </c>
      <c r="F341" s="28" t="s">
        <v>234</v>
      </c>
      <c r="G341" s="29">
        <f>H342</f>
        <v>3545.6989999999996</v>
      </c>
      <c r="H341" s="30">
        <f>H342+H343</f>
        <v>7099.2780000000002</v>
      </c>
      <c r="I341" s="30">
        <f>I342+I343</f>
        <v>0</v>
      </c>
      <c r="J341" s="30">
        <f>J342+J343</f>
        <v>0</v>
      </c>
      <c r="K341" s="31">
        <f t="shared" ref="K341:K343" si="284">SUM(M341:Q341)</f>
        <v>7099.2779999999993</v>
      </c>
      <c r="L341" s="30">
        <f t="shared" ref="L341:S341" si="285">L342+L343</f>
        <v>0</v>
      </c>
      <c r="M341" s="30">
        <f t="shared" si="285"/>
        <v>0</v>
      </c>
      <c r="N341" s="30">
        <f t="shared" si="285"/>
        <v>0</v>
      </c>
      <c r="O341" s="30">
        <f t="shared" si="285"/>
        <v>0</v>
      </c>
      <c r="P341" s="95">
        <f t="shared" si="285"/>
        <v>4275.3369999999995</v>
      </c>
      <c r="Q341" s="95">
        <f t="shared" si="285"/>
        <v>2823.9409999999998</v>
      </c>
      <c r="R341" s="95">
        <f t="shared" si="285"/>
        <v>0</v>
      </c>
      <c r="S341" s="95">
        <f t="shared" si="285"/>
        <v>0</v>
      </c>
      <c r="T341" s="95">
        <f t="shared" si="279"/>
        <v>0</v>
      </c>
      <c r="U341" s="95">
        <f>U342+U343</f>
        <v>0</v>
      </c>
      <c r="V341" s="95">
        <f t="shared" ref="V341:AE341" si="286">V342+V343</f>
        <v>0</v>
      </c>
      <c r="W341" s="95">
        <f t="shared" si="286"/>
        <v>0</v>
      </c>
      <c r="X341" s="95">
        <f t="shared" si="286"/>
        <v>0</v>
      </c>
      <c r="Y341" s="95">
        <f t="shared" si="286"/>
        <v>0</v>
      </c>
      <c r="Z341" s="95">
        <f t="shared" si="286"/>
        <v>0</v>
      </c>
      <c r="AA341" s="95">
        <f t="shared" si="286"/>
        <v>0</v>
      </c>
      <c r="AB341" s="95">
        <f t="shared" si="286"/>
        <v>0</v>
      </c>
      <c r="AC341" s="95">
        <f t="shared" si="286"/>
        <v>0</v>
      </c>
      <c r="AD341" s="95">
        <f t="shared" si="286"/>
        <v>0</v>
      </c>
      <c r="AE341" s="95">
        <f t="shared" si="286"/>
        <v>0</v>
      </c>
      <c r="AF341" s="30">
        <f t="shared" si="237"/>
        <v>0</v>
      </c>
    </row>
    <row r="342" spans="1:184">
      <c r="A342" s="22" t="s">
        <v>311</v>
      </c>
      <c r="C342" s="44"/>
      <c r="D342" s="11" t="s">
        <v>31</v>
      </c>
      <c r="E342" s="33"/>
      <c r="F342" s="34"/>
      <c r="G342" s="35"/>
      <c r="H342" s="36">
        <f>J342+K342+AF342</f>
        <v>3545.6989999999996</v>
      </c>
      <c r="I342" s="37">
        <v>0</v>
      </c>
      <c r="J342" s="36">
        <v>0</v>
      </c>
      <c r="K342" s="36">
        <f t="shared" si="284"/>
        <v>3545.6989999999996</v>
      </c>
      <c r="L342" s="36">
        <v>0</v>
      </c>
      <c r="M342" s="36">
        <v>0</v>
      </c>
      <c r="N342" s="36">
        <v>0</v>
      </c>
      <c r="O342" s="38">
        <v>0</v>
      </c>
      <c r="P342" s="96">
        <v>1990.4589999999998</v>
      </c>
      <c r="Q342" s="99">
        <v>1555.24</v>
      </c>
      <c r="R342" s="97">
        <v>0</v>
      </c>
      <c r="S342" s="97">
        <v>0</v>
      </c>
      <c r="T342" s="97">
        <f t="shared" si="279"/>
        <v>0</v>
      </c>
      <c r="U342" s="97">
        <v>0</v>
      </c>
      <c r="V342" s="97">
        <v>0</v>
      </c>
      <c r="W342" s="97">
        <v>0</v>
      </c>
      <c r="X342" s="97">
        <v>0</v>
      </c>
      <c r="Y342" s="97">
        <v>0</v>
      </c>
      <c r="Z342" s="97">
        <v>0</v>
      </c>
      <c r="AA342" s="97">
        <v>0</v>
      </c>
      <c r="AB342" s="97">
        <v>0</v>
      </c>
      <c r="AC342" s="97">
        <v>0</v>
      </c>
      <c r="AD342" s="97">
        <v>0</v>
      </c>
      <c r="AE342" s="97">
        <v>0</v>
      </c>
      <c r="AF342" s="120">
        <f t="shared" si="237"/>
        <v>0</v>
      </c>
    </row>
    <row r="343" spans="1:184">
      <c r="A343" s="22" t="s">
        <v>311</v>
      </c>
      <c r="C343" s="44"/>
      <c r="D343" s="42" t="s">
        <v>41</v>
      </c>
      <c r="E343" s="33"/>
      <c r="F343" s="34"/>
      <c r="G343" s="35"/>
      <c r="H343" s="36">
        <f>J343+K343+AF343</f>
        <v>3553.5790000000002</v>
      </c>
      <c r="I343" s="37">
        <v>0</v>
      </c>
      <c r="J343" s="36">
        <v>0</v>
      </c>
      <c r="K343" s="36">
        <f t="shared" si="284"/>
        <v>3553.5790000000002</v>
      </c>
      <c r="L343" s="36">
        <v>0</v>
      </c>
      <c r="M343" s="36">
        <v>0</v>
      </c>
      <c r="N343" s="36">
        <v>0</v>
      </c>
      <c r="O343" s="36">
        <v>0</v>
      </c>
      <c r="P343" s="96">
        <v>2284.8780000000002</v>
      </c>
      <c r="Q343" s="99">
        <v>1268.701</v>
      </c>
      <c r="R343" s="97">
        <v>0</v>
      </c>
      <c r="S343" s="97">
        <v>0</v>
      </c>
      <c r="T343" s="97">
        <f t="shared" si="279"/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120">
        <f t="shared" si="237"/>
        <v>0</v>
      </c>
    </row>
    <row r="344" spans="1:184" ht="33.75">
      <c r="C344" s="21">
        <v>115</v>
      </c>
      <c r="D344" s="117" t="s">
        <v>402</v>
      </c>
      <c r="E344" s="27" t="s">
        <v>403</v>
      </c>
      <c r="F344" s="28" t="s">
        <v>404</v>
      </c>
      <c r="G344" s="29">
        <f>H345</f>
        <v>73.420999999999992</v>
      </c>
      <c r="H344" s="30">
        <f>H345+H346</f>
        <v>585</v>
      </c>
      <c r="I344" s="30">
        <f>I345+I346</f>
        <v>0</v>
      </c>
      <c r="J344" s="30">
        <f>J345+J346</f>
        <v>0</v>
      </c>
      <c r="K344" s="31">
        <f t="shared" ref="K344:K346" si="287">SUM(M344:Q344)</f>
        <v>570</v>
      </c>
      <c r="L344" s="30">
        <f t="shared" ref="L344:O344" si="288">L345+L346</f>
        <v>0</v>
      </c>
      <c r="M344" s="30">
        <f t="shared" si="288"/>
        <v>0</v>
      </c>
      <c r="N344" s="30">
        <f t="shared" si="288"/>
        <v>0</v>
      </c>
      <c r="O344" s="30">
        <f t="shared" si="288"/>
        <v>0</v>
      </c>
      <c r="P344" s="95">
        <f>P345+P346</f>
        <v>0</v>
      </c>
      <c r="Q344" s="95">
        <f t="shared" ref="Q344:S344" si="289">Q345+Q346</f>
        <v>570</v>
      </c>
      <c r="R344" s="95">
        <f t="shared" si="289"/>
        <v>15</v>
      </c>
      <c r="S344" s="95">
        <f t="shared" si="289"/>
        <v>0</v>
      </c>
      <c r="T344" s="95">
        <v>0</v>
      </c>
      <c r="U344" s="95">
        <v>0</v>
      </c>
      <c r="V344" s="95">
        <v>0</v>
      </c>
      <c r="W344" s="95">
        <f t="shared" ref="W344:AE344" si="290">W345+W346</f>
        <v>0</v>
      </c>
      <c r="X344" s="95">
        <f t="shared" si="290"/>
        <v>0</v>
      </c>
      <c r="Y344" s="95">
        <f t="shared" si="290"/>
        <v>0</v>
      </c>
      <c r="Z344" s="95">
        <f t="shared" si="290"/>
        <v>0</v>
      </c>
      <c r="AA344" s="95">
        <f t="shared" si="290"/>
        <v>0</v>
      </c>
      <c r="AB344" s="95">
        <f t="shared" si="290"/>
        <v>0</v>
      </c>
      <c r="AC344" s="95">
        <f t="shared" si="290"/>
        <v>0</v>
      </c>
      <c r="AD344" s="95">
        <f t="shared" si="290"/>
        <v>0</v>
      </c>
      <c r="AE344" s="95">
        <f t="shared" si="290"/>
        <v>0</v>
      </c>
      <c r="AF344" s="30">
        <f t="shared" si="237"/>
        <v>15</v>
      </c>
    </row>
    <row r="345" spans="1:184">
      <c r="C345" s="44"/>
      <c r="D345" s="11" t="s">
        <v>31</v>
      </c>
      <c r="E345" s="33"/>
      <c r="F345" s="34"/>
      <c r="G345" s="35"/>
      <c r="H345" s="36">
        <f>J345+K345+AF345</f>
        <v>73.420999999999992</v>
      </c>
      <c r="I345" s="37">
        <v>0</v>
      </c>
      <c r="J345" s="36">
        <v>0</v>
      </c>
      <c r="K345" s="36">
        <f t="shared" si="287"/>
        <v>60</v>
      </c>
      <c r="L345" s="36">
        <v>0</v>
      </c>
      <c r="M345" s="36">
        <v>0</v>
      </c>
      <c r="N345" s="36">
        <v>0</v>
      </c>
      <c r="O345" s="38">
        <v>0</v>
      </c>
      <c r="P345" s="97">
        <v>0</v>
      </c>
      <c r="Q345" s="97">
        <v>60</v>
      </c>
      <c r="R345" s="97">
        <v>13.420999999999999</v>
      </c>
      <c r="S345" s="97">
        <v>0</v>
      </c>
      <c r="T345" s="97">
        <v>0</v>
      </c>
      <c r="U345" s="97">
        <v>0</v>
      </c>
      <c r="V345" s="97">
        <v>0</v>
      </c>
      <c r="W345" s="97">
        <v>0</v>
      </c>
      <c r="X345" s="97">
        <v>0</v>
      </c>
      <c r="Y345" s="97">
        <v>0</v>
      </c>
      <c r="Z345" s="97">
        <v>0</v>
      </c>
      <c r="AA345" s="97">
        <v>0</v>
      </c>
      <c r="AB345" s="97">
        <v>0</v>
      </c>
      <c r="AC345" s="97">
        <v>0</v>
      </c>
      <c r="AD345" s="97">
        <v>0</v>
      </c>
      <c r="AE345" s="97">
        <v>0</v>
      </c>
      <c r="AF345" s="120">
        <f t="shared" si="237"/>
        <v>13.420999999999999</v>
      </c>
    </row>
    <row r="346" spans="1:184">
      <c r="C346" s="44"/>
      <c r="D346" s="42" t="s">
        <v>41</v>
      </c>
      <c r="E346" s="33"/>
      <c r="F346" s="34"/>
      <c r="G346" s="35"/>
      <c r="H346" s="36">
        <f>J346+K346+AF346</f>
        <v>511.57900000000001</v>
      </c>
      <c r="I346" s="37">
        <v>0</v>
      </c>
      <c r="J346" s="36">
        <v>0</v>
      </c>
      <c r="K346" s="36">
        <f t="shared" si="287"/>
        <v>510</v>
      </c>
      <c r="L346" s="36">
        <v>0</v>
      </c>
      <c r="M346" s="36">
        <v>0</v>
      </c>
      <c r="N346" s="36">
        <v>0</v>
      </c>
      <c r="O346" s="36">
        <v>0</v>
      </c>
      <c r="P346" s="97">
        <v>0</v>
      </c>
      <c r="Q346" s="97">
        <v>510</v>
      </c>
      <c r="R346" s="97">
        <v>1.579</v>
      </c>
      <c r="S346" s="97">
        <v>0</v>
      </c>
      <c r="T346" s="97">
        <v>0</v>
      </c>
      <c r="U346" s="97">
        <v>0</v>
      </c>
      <c r="V346" s="97">
        <v>0</v>
      </c>
      <c r="W346" s="97">
        <v>0</v>
      </c>
      <c r="X346" s="97">
        <v>0</v>
      </c>
      <c r="Y346" s="97">
        <v>0</v>
      </c>
      <c r="Z346" s="97">
        <v>0</v>
      </c>
      <c r="AA346" s="97">
        <v>0</v>
      </c>
      <c r="AB346" s="97">
        <v>0</v>
      </c>
      <c r="AC346" s="97">
        <v>0</v>
      </c>
      <c r="AD346" s="97">
        <v>0</v>
      </c>
      <c r="AE346" s="97">
        <v>0</v>
      </c>
      <c r="AF346" s="120">
        <f t="shared" si="237"/>
        <v>1.579</v>
      </c>
    </row>
    <row r="347" spans="1:184" ht="29.25">
      <c r="A347" s="22" t="s">
        <v>311</v>
      </c>
      <c r="C347" s="21">
        <v>116</v>
      </c>
      <c r="D347" s="26" t="s">
        <v>216</v>
      </c>
      <c r="E347" s="27" t="s">
        <v>217</v>
      </c>
      <c r="F347" s="28" t="s">
        <v>218</v>
      </c>
      <c r="G347" s="29">
        <f>H348</f>
        <v>13496.491999999998</v>
      </c>
      <c r="H347" s="30">
        <f>H348</f>
        <v>13496.491999999998</v>
      </c>
      <c r="I347" s="31">
        <f>I348</f>
        <v>181.80099999999999</v>
      </c>
      <c r="J347" s="31">
        <f>J348</f>
        <v>997.32500000000005</v>
      </c>
      <c r="K347" s="31">
        <f t="shared" si="277"/>
        <v>6856.2759999999998</v>
      </c>
      <c r="L347" s="30">
        <f>L348</f>
        <v>815.524</v>
      </c>
      <c r="M347" s="30">
        <f t="shared" ref="M347:S347" si="291">M348</f>
        <v>2600</v>
      </c>
      <c r="N347" s="30">
        <f t="shared" si="291"/>
        <v>1494.444</v>
      </c>
      <c r="O347" s="30">
        <f t="shared" si="291"/>
        <v>692.88900000000001</v>
      </c>
      <c r="P347" s="95">
        <f t="shared" si="291"/>
        <v>352.94299999999998</v>
      </c>
      <c r="Q347" s="95">
        <f t="shared" si="291"/>
        <v>1716</v>
      </c>
      <c r="R347" s="95">
        <f t="shared" si="291"/>
        <v>5642.8909999999996</v>
      </c>
      <c r="S347" s="95">
        <f t="shared" si="291"/>
        <v>0</v>
      </c>
      <c r="T347" s="95">
        <f t="shared" si="279"/>
        <v>0</v>
      </c>
      <c r="U347" s="95">
        <f>U348</f>
        <v>0</v>
      </c>
      <c r="V347" s="95">
        <f t="shared" ref="V347:AE347" si="292">V348</f>
        <v>0</v>
      </c>
      <c r="W347" s="95">
        <f t="shared" si="292"/>
        <v>0</v>
      </c>
      <c r="X347" s="95">
        <f t="shared" si="292"/>
        <v>0</v>
      </c>
      <c r="Y347" s="95">
        <f t="shared" si="292"/>
        <v>0</v>
      </c>
      <c r="Z347" s="95">
        <f t="shared" si="292"/>
        <v>0</v>
      </c>
      <c r="AA347" s="95">
        <f t="shared" si="292"/>
        <v>0</v>
      </c>
      <c r="AB347" s="95">
        <f t="shared" si="292"/>
        <v>0</v>
      </c>
      <c r="AC347" s="95">
        <f t="shared" si="292"/>
        <v>0</v>
      </c>
      <c r="AD347" s="95">
        <f t="shared" si="292"/>
        <v>0</v>
      </c>
      <c r="AE347" s="95">
        <f t="shared" si="292"/>
        <v>0</v>
      </c>
      <c r="AF347" s="30">
        <f t="shared" si="237"/>
        <v>5642.8909999999996</v>
      </c>
    </row>
    <row r="348" spans="1:184">
      <c r="A348" s="22" t="s">
        <v>311</v>
      </c>
      <c r="C348" s="44"/>
      <c r="D348" s="11" t="s">
        <v>31</v>
      </c>
      <c r="E348" s="33"/>
      <c r="F348" s="34"/>
      <c r="G348" s="35"/>
      <c r="H348" s="36">
        <f>J348+K348+AF348</f>
        <v>13496.491999999998</v>
      </c>
      <c r="I348" s="37">
        <v>181.80099999999999</v>
      </c>
      <c r="J348" s="36">
        <v>997.32500000000005</v>
      </c>
      <c r="K348" s="36">
        <f t="shared" si="277"/>
        <v>6856.2759999999998</v>
      </c>
      <c r="L348" s="36">
        <v>815.524</v>
      </c>
      <c r="M348" s="36">
        <v>2600</v>
      </c>
      <c r="N348" s="36">
        <v>1494.444</v>
      </c>
      <c r="O348" s="38">
        <f>946.24-253.351</f>
        <v>692.88900000000001</v>
      </c>
      <c r="P348" s="96">
        <v>352.94299999999998</v>
      </c>
      <c r="Q348" s="97">
        <v>1716</v>
      </c>
      <c r="R348" s="97">
        <v>5642.8909999999996</v>
      </c>
      <c r="S348" s="97">
        <v>0</v>
      </c>
      <c r="T348" s="97">
        <f t="shared" si="279"/>
        <v>0</v>
      </c>
      <c r="U348" s="97">
        <v>0</v>
      </c>
      <c r="V348" s="97">
        <v>0</v>
      </c>
      <c r="W348" s="97">
        <v>0</v>
      </c>
      <c r="X348" s="97">
        <v>0</v>
      </c>
      <c r="Y348" s="97">
        <v>0</v>
      </c>
      <c r="Z348" s="97">
        <v>0</v>
      </c>
      <c r="AA348" s="97">
        <v>0</v>
      </c>
      <c r="AB348" s="97">
        <v>0</v>
      </c>
      <c r="AC348" s="97">
        <v>0</v>
      </c>
      <c r="AD348" s="97">
        <v>0</v>
      </c>
      <c r="AE348" s="97">
        <v>0</v>
      </c>
      <c r="AF348" s="120">
        <f t="shared" si="237"/>
        <v>5642.8909999999996</v>
      </c>
    </row>
    <row r="349" spans="1:184" ht="22.5">
      <c r="A349" s="22" t="s">
        <v>313</v>
      </c>
      <c r="B349" s="22" t="s">
        <v>317</v>
      </c>
      <c r="C349" s="21">
        <v>117</v>
      </c>
      <c r="D349" s="26" t="s">
        <v>219</v>
      </c>
      <c r="E349" s="27" t="s">
        <v>220</v>
      </c>
      <c r="F349" s="28" t="s">
        <v>81</v>
      </c>
      <c r="G349" s="29">
        <f>H350</f>
        <v>2377.3869999999997</v>
      </c>
      <c r="H349" s="30">
        <f>H350</f>
        <v>2377.3869999999997</v>
      </c>
      <c r="I349" s="31">
        <f>I350</f>
        <v>1831.33</v>
      </c>
      <c r="J349" s="31">
        <f>J350</f>
        <v>2261.33</v>
      </c>
      <c r="K349" s="31">
        <f t="shared" si="277"/>
        <v>116.057</v>
      </c>
      <c r="L349" s="30">
        <f>L350</f>
        <v>430</v>
      </c>
      <c r="M349" s="30">
        <f t="shared" ref="M349:S349" si="293">M350</f>
        <v>0</v>
      </c>
      <c r="N349" s="30">
        <f t="shared" si="293"/>
        <v>60</v>
      </c>
      <c r="O349" s="30">
        <f t="shared" si="293"/>
        <v>56.057000000000002</v>
      </c>
      <c r="P349" s="95">
        <f t="shared" si="293"/>
        <v>0</v>
      </c>
      <c r="Q349" s="95">
        <f t="shared" si="293"/>
        <v>0</v>
      </c>
      <c r="R349" s="95">
        <f t="shared" si="293"/>
        <v>0</v>
      </c>
      <c r="S349" s="95">
        <f t="shared" si="293"/>
        <v>0</v>
      </c>
      <c r="T349" s="95">
        <f t="shared" si="279"/>
        <v>0</v>
      </c>
      <c r="U349" s="95">
        <f>U350</f>
        <v>0</v>
      </c>
      <c r="V349" s="95">
        <f t="shared" ref="V349:AE349" si="294">V350</f>
        <v>0</v>
      </c>
      <c r="W349" s="95">
        <f t="shared" si="294"/>
        <v>0</v>
      </c>
      <c r="X349" s="95">
        <f t="shared" si="294"/>
        <v>0</v>
      </c>
      <c r="Y349" s="95">
        <f t="shared" si="294"/>
        <v>0</v>
      </c>
      <c r="Z349" s="95">
        <f t="shared" si="294"/>
        <v>0</v>
      </c>
      <c r="AA349" s="95">
        <f t="shared" si="294"/>
        <v>0</v>
      </c>
      <c r="AB349" s="95">
        <f t="shared" si="294"/>
        <v>0</v>
      </c>
      <c r="AC349" s="95">
        <f t="shared" si="294"/>
        <v>0</v>
      </c>
      <c r="AD349" s="95">
        <f t="shared" si="294"/>
        <v>0</v>
      </c>
      <c r="AE349" s="95">
        <f t="shared" si="294"/>
        <v>0</v>
      </c>
      <c r="AF349" s="124">
        <f t="shared" si="237"/>
        <v>0</v>
      </c>
    </row>
    <row r="350" spans="1:184">
      <c r="A350" s="22" t="s">
        <v>313</v>
      </c>
      <c r="B350" s="22" t="s">
        <v>317</v>
      </c>
      <c r="C350" s="44"/>
      <c r="D350" s="11" t="s">
        <v>31</v>
      </c>
      <c r="E350" s="33"/>
      <c r="F350" s="34"/>
      <c r="G350" s="35"/>
      <c r="H350" s="36">
        <f>J350+K350+AF350</f>
        <v>2377.3869999999997</v>
      </c>
      <c r="I350" s="37">
        <v>1831.33</v>
      </c>
      <c r="J350" s="36">
        <v>2261.33</v>
      </c>
      <c r="K350" s="36">
        <f t="shared" si="277"/>
        <v>116.057</v>
      </c>
      <c r="L350" s="36">
        <v>430</v>
      </c>
      <c r="M350" s="36">
        <v>0</v>
      </c>
      <c r="N350" s="36">
        <v>60</v>
      </c>
      <c r="O350" s="38">
        <v>56.057000000000002</v>
      </c>
      <c r="P350" s="97">
        <v>0</v>
      </c>
      <c r="Q350" s="97">
        <v>0</v>
      </c>
      <c r="R350" s="97">
        <v>0</v>
      </c>
      <c r="S350" s="97">
        <v>0</v>
      </c>
      <c r="T350" s="97">
        <f t="shared" si="279"/>
        <v>0</v>
      </c>
      <c r="U350" s="97">
        <v>0</v>
      </c>
      <c r="V350" s="97">
        <v>0</v>
      </c>
      <c r="W350" s="97">
        <v>0</v>
      </c>
      <c r="X350" s="97">
        <v>0</v>
      </c>
      <c r="Y350" s="97">
        <v>0</v>
      </c>
      <c r="Z350" s="97">
        <v>0</v>
      </c>
      <c r="AA350" s="97">
        <v>0</v>
      </c>
      <c r="AB350" s="97">
        <v>0</v>
      </c>
      <c r="AC350" s="97">
        <v>0</v>
      </c>
      <c r="AD350" s="97">
        <v>0</v>
      </c>
      <c r="AE350" s="97">
        <v>0</v>
      </c>
      <c r="AF350" s="120">
        <f t="shared" si="237"/>
        <v>0</v>
      </c>
    </row>
    <row r="351" spans="1:184" ht="13.9" customHeight="1">
      <c r="C351" s="129" t="s">
        <v>221</v>
      </c>
      <c r="D351" s="130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  <c r="AB351" s="111"/>
      <c r="AC351" s="111"/>
      <c r="AD351" s="111"/>
      <c r="AE351" s="111"/>
      <c r="AF351" s="119">
        <f t="shared" si="237"/>
        <v>0</v>
      </c>
    </row>
    <row r="352" spans="1:184" ht="29.25">
      <c r="A352" s="22" t="s">
        <v>311</v>
      </c>
      <c r="C352" s="21">
        <v>118</v>
      </c>
      <c r="D352" s="41" t="s">
        <v>222</v>
      </c>
      <c r="E352" s="27" t="s">
        <v>361</v>
      </c>
      <c r="F352" s="28" t="s">
        <v>195</v>
      </c>
      <c r="G352" s="29">
        <f>H353</f>
        <v>74109.303</v>
      </c>
      <c r="H352" s="30">
        <f>H353</f>
        <v>74109.303</v>
      </c>
      <c r="I352" s="31">
        <f>I353</f>
        <v>28364.203000000001</v>
      </c>
      <c r="J352" s="31">
        <f>J353</f>
        <v>30139.203000000001</v>
      </c>
      <c r="K352" s="31">
        <f>SUM(M352:Q352)</f>
        <v>25740.1</v>
      </c>
      <c r="L352" s="30">
        <f>L353</f>
        <v>1775</v>
      </c>
      <c r="M352" s="30">
        <f t="shared" ref="M352:S352" si="295">M353</f>
        <v>4098</v>
      </c>
      <c r="N352" s="30">
        <f t="shared" si="295"/>
        <v>4000</v>
      </c>
      <c r="O352" s="30">
        <f t="shared" si="295"/>
        <v>4616.49</v>
      </c>
      <c r="P352" s="95">
        <f t="shared" si="295"/>
        <v>389.61</v>
      </c>
      <c r="Q352" s="95">
        <f t="shared" si="295"/>
        <v>12636</v>
      </c>
      <c r="R352" s="95">
        <f t="shared" si="295"/>
        <v>6540</v>
      </c>
      <c r="S352" s="95">
        <f t="shared" si="295"/>
        <v>6990</v>
      </c>
      <c r="T352" s="95">
        <f>SUM(U352:AE352)</f>
        <v>4700</v>
      </c>
      <c r="U352" s="95">
        <f>U353</f>
        <v>4700</v>
      </c>
      <c r="V352" s="95">
        <f t="shared" ref="V352:AE352" si="296">V353</f>
        <v>0</v>
      </c>
      <c r="W352" s="95">
        <f t="shared" si="296"/>
        <v>0</v>
      </c>
      <c r="X352" s="95">
        <f t="shared" si="296"/>
        <v>0</v>
      </c>
      <c r="Y352" s="95">
        <f t="shared" si="296"/>
        <v>0</v>
      </c>
      <c r="Z352" s="95">
        <f t="shared" si="296"/>
        <v>0</v>
      </c>
      <c r="AA352" s="95">
        <f t="shared" si="296"/>
        <v>0</v>
      </c>
      <c r="AB352" s="95">
        <f t="shared" si="296"/>
        <v>0</v>
      </c>
      <c r="AC352" s="95">
        <f t="shared" si="296"/>
        <v>0</v>
      </c>
      <c r="AD352" s="95">
        <f t="shared" si="296"/>
        <v>0</v>
      </c>
      <c r="AE352" s="95">
        <f t="shared" si="296"/>
        <v>0</v>
      </c>
      <c r="AF352" s="30">
        <f t="shared" si="237"/>
        <v>18230</v>
      </c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  <c r="EI352" s="10"/>
      <c r="EJ352" s="10"/>
      <c r="EK352" s="10"/>
      <c r="EL352" s="10"/>
      <c r="EM352" s="10"/>
      <c r="EN352" s="10"/>
      <c r="EO352" s="10"/>
      <c r="EP352" s="10"/>
      <c r="EQ352" s="10"/>
      <c r="ER352" s="10"/>
      <c r="ES352" s="10"/>
      <c r="ET352" s="10"/>
      <c r="EU352" s="10"/>
      <c r="EV352" s="10"/>
      <c r="EW352" s="10"/>
      <c r="EX352" s="10"/>
      <c r="EY352" s="10"/>
      <c r="EZ352" s="10"/>
      <c r="FA352" s="10"/>
      <c r="FB352" s="10"/>
      <c r="FC352" s="10"/>
      <c r="FD352" s="10"/>
      <c r="FE352" s="10"/>
      <c r="FF352" s="10"/>
      <c r="FG352" s="10"/>
      <c r="FH352" s="10"/>
      <c r="FI352" s="10"/>
      <c r="FJ352" s="10"/>
      <c r="FK352" s="10"/>
      <c r="FL352" s="10"/>
      <c r="FM352" s="10"/>
      <c r="FN352" s="10"/>
      <c r="FO352" s="10"/>
      <c r="FP352" s="10"/>
      <c r="FQ352" s="10"/>
      <c r="FR352" s="10"/>
      <c r="FS352" s="10"/>
      <c r="FT352" s="10"/>
      <c r="FU352" s="10"/>
      <c r="FV352" s="10"/>
      <c r="FW352" s="10"/>
      <c r="FX352" s="10"/>
      <c r="FY352" s="10"/>
      <c r="FZ352" s="10"/>
      <c r="GA352" s="10"/>
      <c r="GB352" s="10"/>
    </row>
    <row r="353" spans="1:184">
      <c r="A353" s="22" t="s">
        <v>311</v>
      </c>
      <c r="C353" s="44"/>
      <c r="D353" s="11" t="s">
        <v>31</v>
      </c>
      <c r="E353" s="33"/>
      <c r="F353" s="34"/>
      <c r="G353" s="35"/>
      <c r="H353" s="36">
        <f>J353+K353+AF353</f>
        <v>74109.303</v>
      </c>
      <c r="I353" s="37">
        <v>28364.203000000001</v>
      </c>
      <c r="J353" s="36">
        <v>30139.203000000001</v>
      </c>
      <c r="K353" s="36">
        <f>SUM(M353:Q353)</f>
        <v>25740.1</v>
      </c>
      <c r="L353" s="36">
        <v>1775</v>
      </c>
      <c r="M353" s="36">
        <v>4098</v>
      </c>
      <c r="N353" s="36">
        <v>4000</v>
      </c>
      <c r="O353" s="38">
        <f>4730-113.51</f>
        <v>4616.49</v>
      </c>
      <c r="P353" s="96">
        <v>389.61</v>
      </c>
      <c r="Q353" s="97">
        <v>12636</v>
      </c>
      <c r="R353" s="97">
        <v>6540</v>
      </c>
      <c r="S353" s="97">
        <v>6990</v>
      </c>
      <c r="T353" s="97">
        <f>SUM(U353:AE353)</f>
        <v>4700</v>
      </c>
      <c r="U353" s="97">
        <v>4700</v>
      </c>
      <c r="V353" s="97">
        <v>0</v>
      </c>
      <c r="W353" s="97">
        <v>0</v>
      </c>
      <c r="X353" s="97">
        <v>0</v>
      </c>
      <c r="Y353" s="97">
        <v>0</v>
      </c>
      <c r="Z353" s="97">
        <v>0</v>
      </c>
      <c r="AA353" s="97">
        <v>0</v>
      </c>
      <c r="AB353" s="97">
        <v>0</v>
      </c>
      <c r="AC353" s="97">
        <v>0</v>
      </c>
      <c r="AD353" s="97">
        <v>0</v>
      </c>
      <c r="AE353" s="97">
        <v>0</v>
      </c>
      <c r="AF353" s="120">
        <f t="shared" si="237"/>
        <v>18230</v>
      </c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  <c r="EI353" s="10"/>
      <c r="EJ353" s="10"/>
      <c r="EK353" s="10"/>
      <c r="EL353" s="10"/>
      <c r="EM353" s="10"/>
      <c r="EN353" s="10"/>
      <c r="EO353" s="10"/>
      <c r="EP353" s="10"/>
      <c r="EQ353" s="10"/>
      <c r="ER353" s="10"/>
      <c r="ES353" s="10"/>
      <c r="ET353" s="10"/>
      <c r="EU353" s="10"/>
      <c r="EV353" s="10"/>
      <c r="EW353" s="10"/>
      <c r="EX353" s="10"/>
      <c r="EY353" s="10"/>
      <c r="EZ353" s="10"/>
      <c r="FA353" s="10"/>
      <c r="FB353" s="10"/>
      <c r="FC353" s="10"/>
      <c r="FD353" s="10"/>
      <c r="FE353" s="10"/>
      <c r="FF353" s="10"/>
      <c r="FG353" s="10"/>
      <c r="FH353" s="10"/>
      <c r="FI353" s="10"/>
      <c r="FJ353" s="10"/>
      <c r="FK353" s="10"/>
      <c r="FL353" s="10"/>
      <c r="FM353" s="10"/>
      <c r="FN353" s="10"/>
      <c r="FO353" s="10"/>
      <c r="FP353" s="10"/>
      <c r="FQ353" s="10"/>
      <c r="FR353" s="10"/>
      <c r="FS353" s="10"/>
      <c r="FT353" s="10"/>
      <c r="FU353" s="10"/>
      <c r="FV353" s="10"/>
      <c r="FW353" s="10"/>
      <c r="FX353" s="10"/>
      <c r="FY353" s="10"/>
      <c r="FZ353" s="10"/>
      <c r="GA353" s="10"/>
      <c r="GB353" s="10"/>
    </row>
    <row r="354" spans="1:184" ht="13.9" customHeight="1">
      <c r="C354" s="57" t="s">
        <v>223</v>
      </c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19">
        <f t="shared" si="237"/>
        <v>0</v>
      </c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  <c r="EI354" s="10"/>
      <c r="EJ354" s="10"/>
      <c r="EK354" s="10"/>
      <c r="EL354" s="10"/>
      <c r="EM354" s="10"/>
      <c r="EN354" s="10"/>
      <c r="EO354" s="10"/>
      <c r="EP354" s="10"/>
      <c r="EQ354" s="10"/>
      <c r="ER354" s="10"/>
      <c r="ES354" s="10"/>
      <c r="ET354" s="10"/>
      <c r="EU354" s="10"/>
      <c r="EV354" s="10"/>
      <c r="EW354" s="10"/>
      <c r="EX354" s="10"/>
      <c r="EY354" s="10"/>
      <c r="EZ354" s="10"/>
      <c r="FA354" s="10"/>
      <c r="FB354" s="10"/>
      <c r="FC354" s="10"/>
      <c r="FD354" s="10"/>
      <c r="FE354" s="10"/>
      <c r="FF354" s="10"/>
      <c r="FG354" s="10"/>
      <c r="FH354" s="10"/>
      <c r="FI354" s="10"/>
      <c r="FJ354" s="10"/>
      <c r="FK354" s="10"/>
      <c r="FL354" s="10"/>
      <c r="FM354" s="10"/>
      <c r="FN354" s="10"/>
      <c r="FO354" s="10"/>
      <c r="FP354" s="10"/>
      <c r="FQ354" s="10"/>
      <c r="FR354" s="10"/>
      <c r="FS354" s="10"/>
      <c r="FT354" s="10"/>
      <c r="FU354" s="10"/>
      <c r="FV354" s="10"/>
      <c r="FW354" s="10"/>
      <c r="FX354" s="10"/>
      <c r="FY354" s="10"/>
      <c r="FZ354" s="10"/>
      <c r="GA354" s="10"/>
      <c r="GB354" s="10"/>
    </row>
    <row r="355" spans="1:184" ht="33.75">
      <c r="A355" s="22" t="s">
        <v>312</v>
      </c>
      <c r="B355" s="22" t="s">
        <v>314</v>
      </c>
      <c r="C355" s="21">
        <v>119</v>
      </c>
      <c r="D355" s="45" t="s">
        <v>224</v>
      </c>
      <c r="E355" s="27" t="s">
        <v>163</v>
      </c>
      <c r="F355" s="28" t="s">
        <v>44</v>
      </c>
      <c r="G355" s="29">
        <f>H356</f>
        <v>25721.132999999998</v>
      </c>
      <c r="H355" s="30">
        <f>H356</f>
        <v>25721.132999999998</v>
      </c>
      <c r="I355" s="31">
        <f>I356</f>
        <v>20984.920999999998</v>
      </c>
      <c r="J355" s="31">
        <f>J356</f>
        <v>23353.026999999998</v>
      </c>
      <c r="K355" s="31">
        <f t="shared" ref="K355:K367" si="297">SUM(M355:Q355)</f>
        <v>2368.1060000000002</v>
      </c>
      <c r="L355" s="30">
        <f>L356</f>
        <v>2368.1060000000002</v>
      </c>
      <c r="M355" s="30">
        <f t="shared" ref="M355:AF355" si="298">M356</f>
        <v>2368.1060000000002</v>
      </c>
      <c r="N355" s="30">
        <f t="shared" si="298"/>
        <v>0</v>
      </c>
      <c r="O355" s="30">
        <f t="shared" si="298"/>
        <v>0</v>
      </c>
      <c r="P355" s="95">
        <f t="shared" si="298"/>
        <v>0</v>
      </c>
      <c r="Q355" s="95">
        <f t="shared" si="298"/>
        <v>0</v>
      </c>
      <c r="R355" s="95">
        <f t="shared" si="298"/>
        <v>0</v>
      </c>
      <c r="S355" s="95">
        <f t="shared" si="298"/>
        <v>0</v>
      </c>
      <c r="T355" s="95">
        <f t="shared" si="298"/>
        <v>0</v>
      </c>
      <c r="U355" s="95">
        <f t="shared" si="298"/>
        <v>0</v>
      </c>
      <c r="V355" s="95">
        <f t="shared" si="298"/>
        <v>0</v>
      </c>
      <c r="W355" s="95">
        <f t="shared" si="298"/>
        <v>0</v>
      </c>
      <c r="X355" s="95">
        <f t="shared" si="298"/>
        <v>0</v>
      </c>
      <c r="Y355" s="95">
        <f t="shared" si="298"/>
        <v>0</v>
      </c>
      <c r="Z355" s="95">
        <f t="shared" si="298"/>
        <v>0</v>
      </c>
      <c r="AA355" s="95">
        <f t="shared" si="298"/>
        <v>0</v>
      </c>
      <c r="AB355" s="95">
        <f t="shared" si="298"/>
        <v>0</v>
      </c>
      <c r="AC355" s="95">
        <f t="shared" si="298"/>
        <v>0</v>
      </c>
      <c r="AD355" s="95">
        <f t="shared" si="298"/>
        <v>0</v>
      </c>
      <c r="AE355" s="95">
        <f t="shared" si="298"/>
        <v>0</v>
      </c>
      <c r="AF355" s="30">
        <f t="shared" si="298"/>
        <v>0</v>
      </c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  <c r="EI355" s="10"/>
      <c r="EJ355" s="10"/>
      <c r="EK355" s="10"/>
      <c r="EL355" s="10"/>
      <c r="EM355" s="10"/>
      <c r="EN355" s="10"/>
      <c r="EO355" s="10"/>
      <c r="EP355" s="10"/>
      <c r="EQ355" s="10"/>
      <c r="ER355" s="10"/>
      <c r="ES355" s="10"/>
      <c r="ET355" s="10"/>
      <c r="EU355" s="10"/>
      <c r="EV355" s="10"/>
      <c r="EW355" s="10"/>
      <c r="EX355" s="10"/>
      <c r="EY355" s="10"/>
      <c r="EZ355" s="10"/>
      <c r="FA355" s="10"/>
      <c r="FB355" s="10"/>
      <c r="FC355" s="10"/>
      <c r="FD355" s="10"/>
      <c r="FE355" s="10"/>
      <c r="FF355" s="10"/>
      <c r="FG355" s="10"/>
      <c r="FH355" s="10"/>
      <c r="FI355" s="10"/>
      <c r="FJ355" s="10"/>
      <c r="FK355" s="10"/>
      <c r="FL355" s="10"/>
      <c r="FM355" s="10"/>
      <c r="FN355" s="10"/>
      <c r="FO355" s="10"/>
      <c r="FP355" s="10"/>
      <c r="FQ355" s="10"/>
      <c r="FR355" s="10"/>
      <c r="FS355" s="10"/>
      <c r="FT355" s="10"/>
      <c r="FU355" s="10"/>
      <c r="FV355" s="10"/>
      <c r="FW355" s="10"/>
      <c r="FX355" s="10"/>
      <c r="FY355" s="10"/>
      <c r="FZ355" s="10"/>
      <c r="GA355" s="10"/>
      <c r="GB355" s="10"/>
    </row>
    <row r="356" spans="1:184">
      <c r="A356" s="22" t="s">
        <v>312</v>
      </c>
      <c r="B356" s="22" t="s">
        <v>314</v>
      </c>
      <c r="C356" s="44"/>
      <c r="D356" s="11" t="s">
        <v>31</v>
      </c>
      <c r="E356" s="33"/>
      <c r="F356" s="34"/>
      <c r="G356" s="35"/>
      <c r="H356" s="36">
        <f>J356+K356+AF356</f>
        <v>25721.132999999998</v>
      </c>
      <c r="I356" s="37">
        <v>20984.920999999998</v>
      </c>
      <c r="J356" s="36">
        <v>23353.026999999998</v>
      </c>
      <c r="K356" s="36">
        <f t="shared" si="297"/>
        <v>2368.1060000000002</v>
      </c>
      <c r="L356" s="36">
        <v>2368.1060000000002</v>
      </c>
      <c r="M356" s="36">
        <v>2368.1060000000002</v>
      </c>
      <c r="N356" s="36">
        <v>0</v>
      </c>
      <c r="O356" s="36">
        <v>0</v>
      </c>
      <c r="P356" s="97">
        <v>0</v>
      </c>
      <c r="Q356" s="97">
        <v>0</v>
      </c>
      <c r="R356" s="97">
        <v>0</v>
      </c>
      <c r="S356" s="97">
        <v>0</v>
      </c>
      <c r="T356" s="97">
        <f t="shared" ref="T356:T367" si="299">SUM(U356:AE356)</f>
        <v>0</v>
      </c>
      <c r="U356" s="97">
        <v>0</v>
      </c>
      <c r="V356" s="97">
        <v>0</v>
      </c>
      <c r="W356" s="97">
        <v>0</v>
      </c>
      <c r="X356" s="97">
        <v>0</v>
      </c>
      <c r="Y356" s="97">
        <v>0</v>
      </c>
      <c r="Z356" s="97">
        <v>0</v>
      </c>
      <c r="AA356" s="97">
        <v>0</v>
      </c>
      <c r="AB356" s="97">
        <v>0</v>
      </c>
      <c r="AC356" s="97">
        <v>0</v>
      </c>
      <c r="AD356" s="97">
        <v>0</v>
      </c>
      <c r="AE356" s="97">
        <v>0</v>
      </c>
      <c r="AF356" s="120">
        <f t="shared" si="237"/>
        <v>0</v>
      </c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  <c r="EI356" s="10"/>
      <c r="EJ356" s="10"/>
      <c r="EK356" s="10"/>
      <c r="EL356" s="10"/>
      <c r="EM356" s="10"/>
      <c r="EN356" s="10"/>
      <c r="EO356" s="10"/>
      <c r="EP356" s="10"/>
      <c r="EQ356" s="10"/>
      <c r="ER356" s="10"/>
      <c r="ES356" s="10"/>
      <c r="ET356" s="10"/>
      <c r="EU356" s="10"/>
      <c r="EV356" s="10"/>
      <c r="EW356" s="10"/>
      <c r="EX356" s="10"/>
      <c r="EY356" s="10"/>
      <c r="EZ356" s="10"/>
      <c r="FA356" s="10"/>
      <c r="FB356" s="10"/>
      <c r="FC356" s="10"/>
      <c r="FD356" s="10"/>
      <c r="FE356" s="10"/>
      <c r="FF356" s="10"/>
      <c r="FG356" s="10"/>
      <c r="FH356" s="10"/>
      <c r="FI356" s="10"/>
      <c r="FJ356" s="10"/>
      <c r="FK356" s="10"/>
      <c r="FL356" s="10"/>
      <c r="FM356" s="10"/>
      <c r="FN356" s="10"/>
      <c r="FO356" s="10"/>
      <c r="FP356" s="10"/>
      <c r="FQ356" s="10"/>
      <c r="FR356" s="10"/>
      <c r="FS356" s="10"/>
      <c r="FT356" s="10"/>
      <c r="FU356" s="10"/>
      <c r="FV356" s="10"/>
      <c r="FW356" s="10"/>
      <c r="FX356" s="10"/>
      <c r="FY356" s="10"/>
      <c r="FZ356" s="10"/>
      <c r="GA356" s="10"/>
      <c r="GB356" s="10"/>
    </row>
    <row r="357" spans="1:184" ht="48" customHeight="1">
      <c r="A357" s="22" t="s">
        <v>313</v>
      </c>
      <c r="B357" s="22" t="s">
        <v>316</v>
      </c>
      <c r="C357" s="21">
        <v>120</v>
      </c>
      <c r="D357" s="41" t="s">
        <v>331</v>
      </c>
      <c r="E357" s="27" t="s">
        <v>332</v>
      </c>
      <c r="F357" s="28" t="s">
        <v>101</v>
      </c>
      <c r="G357" s="29">
        <f>H358</f>
        <v>158.602</v>
      </c>
      <c r="H357" s="30">
        <f>H358</f>
        <v>158.602</v>
      </c>
      <c r="I357" s="31">
        <f>I358</f>
        <v>0</v>
      </c>
      <c r="J357" s="31">
        <f>J358</f>
        <v>0</v>
      </c>
      <c r="K357" s="31">
        <f t="shared" si="297"/>
        <v>158.602</v>
      </c>
      <c r="L357" s="30">
        <f>L358</f>
        <v>0</v>
      </c>
      <c r="M357" s="30">
        <f t="shared" ref="M357:AF357" si="300">M358</f>
        <v>0</v>
      </c>
      <c r="N357" s="30">
        <f t="shared" si="300"/>
        <v>0</v>
      </c>
      <c r="O357" s="30">
        <f t="shared" si="300"/>
        <v>150.976</v>
      </c>
      <c r="P357" s="95">
        <f t="shared" si="300"/>
        <v>7.6260000000000048</v>
      </c>
      <c r="Q357" s="95">
        <f t="shared" si="300"/>
        <v>0</v>
      </c>
      <c r="R357" s="95">
        <f t="shared" si="300"/>
        <v>0</v>
      </c>
      <c r="S357" s="95">
        <f t="shared" si="300"/>
        <v>0</v>
      </c>
      <c r="T357" s="95">
        <f t="shared" si="300"/>
        <v>0</v>
      </c>
      <c r="U357" s="95">
        <f t="shared" si="300"/>
        <v>0</v>
      </c>
      <c r="V357" s="95">
        <f t="shared" si="300"/>
        <v>0</v>
      </c>
      <c r="W357" s="95">
        <f t="shared" si="300"/>
        <v>0</v>
      </c>
      <c r="X357" s="95">
        <f t="shared" si="300"/>
        <v>0</v>
      </c>
      <c r="Y357" s="95">
        <f t="shared" si="300"/>
        <v>0</v>
      </c>
      <c r="Z357" s="95">
        <f t="shared" si="300"/>
        <v>0</v>
      </c>
      <c r="AA357" s="95">
        <f t="shared" si="300"/>
        <v>0</v>
      </c>
      <c r="AB357" s="95">
        <f t="shared" si="300"/>
        <v>0</v>
      </c>
      <c r="AC357" s="95">
        <f t="shared" si="300"/>
        <v>0</v>
      </c>
      <c r="AD357" s="95">
        <f t="shared" si="300"/>
        <v>0</v>
      </c>
      <c r="AE357" s="95">
        <f t="shared" si="300"/>
        <v>0</v>
      </c>
      <c r="AF357" s="125">
        <f t="shared" si="300"/>
        <v>0</v>
      </c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  <c r="EI357" s="10"/>
      <c r="EJ357" s="10"/>
      <c r="EK357" s="10"/>
      <c r="EL357" s="10"/>
      <c r="EM357" s="10"/>
      <c r="EN357" s="10"/>
      <c r="EO357" s="10"/>
      <c r="EP357" s="10"/>
      <c r="EQ357" s="10"/>
      <c r="ER357" s="10"/>
      <c r="ES357" s="10"/>
      <c r="ET357" s="10"/>
      <c r="EU357" s="10"/>
      <c r="EV357" s="10"/>
      <c r="EW357" s="10"/>
      <c r="EX357" s="10"/>
      <c r="EY357" s="10"/>
      <c r="EZ357" s="10"/>
      <c r="FA357" s="10"/>
      <c r="FB357" s="10"/>
      <c r="FC357" s="10"/>
      <c r="FD357" s="10"/>
      <c r="FE357" s="10"/>
      <c r="FF357" s="10"/>
      <c r="FG357" s="10"/>
      <c r="FH357" s="10"/>
      <c r="FI357" s="10"/>
      <c r="FJ357" s="10"/>
      <c r="FK357" s="10"/>
      <c r="FL357" s="10"/>
      <c r="FM357" s="10"/>
      <c r="FN357" s="10"/>
      <c r="FO357" s="10"/>
      <c r="FP357" s="10"/>
      <c r="FQ357" s="10"/>
      <c r="FR357" s="10"/>
      <c r="FS357" s="10"/>
      <c r="FT357" s="10"/>
      <c r="FU357" s="10"/>
      <c r="FV357" s="10"/>
      <c r="FW357" s="10"/>
      <c r="FX357" s="10"/>
      <c r="FY357" s="10"/>
      <c r="FZ357" s="10"/>
      <c r="GA357" s="10"/>
      <c r="GB357" s="10"/>
    </row>
    <row r="358" spans="1:184">
      <c r="A358" s="22" t="s">
        <v>313</v>
      </c>
      <c r="B358" s="22" t="s">
        <v>316</v>
      </c>
      <c r="C358" s="44"/>
      <c r="D358" s="11" t="s">
        <v>31</v>
      </c>
      <c r="E358" s="33"/>
      <c r="F358" s="34"/>
      <c r="G358" s="35"/>
      <c r="H358" s="36">
        <f>J358+K358+AF358</f>
        <v>158.602</v>
      </c>
      <c r="I358" s="37">
        <v>0</v>
      </c>
      <c r="J358" s="36">
        <v>0</v>
      </c>
      <c r="K358" s="36">
        <f t="shared" si="297"/>
        <v>158.602</v>
      </c>
      <c r="L358" s="36">
        <v>0</v>
      </c>
      <c r="M358" s="36">
        <v>0</v>
      </c>
      <c r="N358" s="36">
        <v>0</v>
      </c>
      <c r="O358" s="36">
        <v>150.976</v>
      </c>
      <c r="P358" s="97">
        <f>140.836-133.21</f>
        <v>7.6260000000000048</v>
      </c>
      <c r="Q358" s="97">
        <v>0</v>
      </c>
      <c r="R358" s="97">
        <v>0</v>
      </c>
      <c r="S358" s="97">
        <v>0</v>
      </c>
      <c r="T358" s="97">
        <f t="shared" ref="T358" si="301">SUM(U358:AE358)</f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120">
        <f t="shared" ref="AF358" si="302">R358+S358+T358</f>
        <v>0</v>
      </c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  <c r="EI358" s="10"/>
      <c r="EJ358" s="10"/>
      <c r="EK358" s="10"/>
      <c r="EL358" s="10"/>
      <c r="EM358" s="10"/>
      <c r="EN358" s="10"/>
      <c r="EO358" s="10"/>
      <c r="EP358" s="10"/>
      <c r="EQ358" s="10"/>
      <c r="ER358" s="10"/>
      <c r="ES358" s="10"/>
      <c r="ET358" s="10"/>
      <c r="EU358" s="10"/>
      <c r="EV358" s="10"/>
      <c r="EW358" s="10"/>
      <c r="EX358" s="10"/>
      <c r="EY358" s="10"/>
      <c r="EZ358" s="10"/>
      <c r="FA358" s="10"/>
      <c r="FB358" s="10"/>
      <c r="FC358" s="10"/>
      <c r="FD358" s="10"/>
      <c r="FE358" s="10"/>
      <c r="FF358" s="10"/>
      <c r="FG358" s="10"/>
      <c r="FH358" s="10"/>
      <c r="FI358" s="10"/>
      <c r="FJ358" s="10"/>
      <c r="FK358" s="10"/>
      <c r="FL358" s="10"/>
      <c r="FM358" s="10"/>
      <c r="FN358" s="10"/>
      <c r="FO358" s="10"/>
      <c r="FP358" s="10"/>
      <c r="FQ358" s="10"/>
      <c r="FR358" s="10"/>
      <c r="FS358" s="10"/>
      <c r="FT358" s="10"/>
      <c r="FU358" s="10"/>
      <c r="FV358" s="10"/>
      <c r="FW358" s="10"/>
      <c r="FX358" s="10"/>
      <c r="FY358" s="10"/>
      <c r="FZ358" s="10"/>
      <c r="GA358" s="10"/>
      <c r="GB358" s="10"/>
    </row>
    <row r="359" spans="1:184" ht="22.5">
      <c r="A359" s="22" t="s">
        <v>313</v>
      </c>
      <c r="B359" s="22" t="s">
        <v>314</v>
      </c>
      <c r="C359" s="21">
        <v>121</v>
      </c>
      <c r="D359" s="26" t="s">
        <v>225</v>
      </c>
      <c r="E359" s="27" t="s">
        <v>226</v>
      </c>
      <c r="F359" s="54" t="s">
        <v>99</v>
      </c>
      <c r="G359" s="29">
        <f>H360</f>
        <v>11.375000000000007</v>
      </c>
      <c r="H359" s="30">
        <f>H360+H361</f>
        <v>26.250000000000064</v>
      </c>
      <c r="I359" s="30">
        <f>I360+I361</f>
        <v>0</v>
      </c>
      <c r="J359" s="30">
        <f>J360+J361</f>
        <v>0</v>
      </c>
      <c r="K359" s="31">
        <f t="shared" si="297"/>
        <v>26.250000000000064</v>
      </c>
      <c r="L359" s="30">
        <f t="shared" ref="L359:S359" si="303">L360+L361</f>
        <v>0</v>
      </c>
      <c r="M359" s="30">
        <f t="shared" si="303"/>
        <v>0</v>
      </c>
      <c r="N359" s="30">
        <f t="shared" si="303"/>
        <v>0</v>
      </c>
      <c r="O359" s="30">
        <f t="shared" si="303"/>
        <v>17.500000000000064</v>
      </c>
      <c r="P359" s="95">
        <f t="shared" si="303"/>
        <v>8.75</v>
      </c>
      <c r="Q359" s="95">
        <f t="shared" si="303"/>
        <v>0</v>
      </c>
      <c r="R359" s="95">
        <f t="shared" si="303"/>
        <v>0</v>
      </c>
      <c r="S359" s="95">
        <f t="shared" si="303"/>
        <v>0</v>
      </c>
      <c r="T359" s="95">
        <f t="shared" si="299"/>
        <v>0</v>
      </c>
      <c r="U359" s="95">
        <f>U360+U361</f>
        <v>0</v>
      </c>
      <c r="V359" s="95">
        <f t="shared" ref="V359:AE359" si="304">V360+V361</f>
        <v>0</v>
      </c>
      <c r="W359" s="95">
        <f t="shared" si="304"/>
        <v>0</v>
      </c>
      <c r="X359" s="95">
        <f t="shared" si="304"/>
        <v>0</v>
      </c>
      <c r="Y359" s="95">
        <f t="shared" si="304"/>
        <v>0</v>
      </c>
      <c r="Z359" s="95">
        <f t="shared" si="304"/>
        <v>0</v>
      </c>
      <c r="AA359" s="95">
        <f t="shared" si="304"/>
        <v>0</v>
      </c>
      <c r="AB359" s="95">
        <f t="shared" si="304"/>
        <v>0</v>
      </c>
      <c r="AC359" s="95">
        <f t="shared" si="304"/>
        <v>0</v>
      </c>
      <c r="AD359" s="95">
        <f t="shared" si="304"/>
        <v>0</v>
      </c>
      <c r="AE359" s="95">
        <f t="shared" si="304"/>
        <v>0</v>
      </c>
      <c r="AF359" s="30">
        <f t="shared" si="237"/>
        <v>0</v>
      </c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  <c r="EI359" s="10"/>
      <c r="EJ359" s="10"/>
      <c r="EK359" s="10"/>
      <c r="EL359" s="10"/>
      <c r="EM359" s="10"/>
      <c r="EN359" s="10"/>
      <c r="EO359" s="10"/>
      <c r="EP359" s="10"/>
      <c r="EQ359" s="10"/>
      <c r="ER359" s="10"/>
      <c r="ES359" s="10"/>
      <c r="ET359" s="10"/>
      <c r="EU359" s="10"/>
      <c r="EV359" s="10"/>
      <c r="EW359" s="10"/>
      <c r="EX359" s="10"/>
      <c r="EY359" s="10"/>
      <c r="EZ359" s="10"/>
      <c r="FA359" s="10"/>
      <c r="FB359" s="10"/>
      <c r="FC359" s="10"/>
      <c r="FD359" s="10"/>
      <c r="FE359" s="10"/>
      <c r="FF359" s="10"/>
      <c r="FG359" s="10"/>
      <c r="FH359" s="10"/>
      <c r="FI359" s="10"/>
      <c r="FJ359" s="10"/>
      <c r="FK359" s="10"/>
      <c r="FL359" s="10"/>
      <c r="FM359" s="10"/>
      <c r="FN359" s="10"/>
      <c r="FO359" s="10"/>
      <c r="FP359" s="10"/>
      <c r="FQ359" s="10"/>
      <c r="FR359" s="10"/>
      <c r="FS359" s="10"/>
      <c r="FT359" s="10"/>
      <c r="FU359" s="10"/>
      <c r="FV359" s="10"/>
      <c r="FW359" s="10"/>
      <c r="FX359" s="10"/>
      <c r="FY359" s="10"/>
      <c r="FZ359" s="10"/>
      <c r="GA359" s="10"/>
      <c r="GB359" s="10"/>
    </row>
    <row r="360" spans="1:184">
      <c r="A360" s="22" t="s">
        <v>313</v>
      </c>
      <c r="B360" s="22" t="s">
        <v>314</v>
      </c>
      <c r="C360" s="32"/>
      <c r="D360" s="11" t="s">
        <v>31</v>
      </c>
      <c r="E360" s="36"/>
      <c r="F360" s="36"/>
      <c r="G360" s="36"/>
      <c r="H360" s="36">
        <f>J360+K360+AF360</f>
        <v>11.375000000000007</v>
      </c>
      <c r="I360" s="36">
        <v>0</v>
      </c>
      <c r="J360" s="36">
        <v>0</v>
      </c>
      <c r="K360" s="36">
        <f t="shared" si="297"/>
        <v>11.375000000000007</v>
      </c>
      <c r="L360" s="12">
        <v>0</v>
      </c>
      <c r="M360" s="12">
        <v>0</v>
      </c>
      <c r="N360" s="49">
        <v>0</v>
      </c>
      <c r="O360" s="13">
        <f>67.674-1.476-63.573</f>
        <v>2.6250000000000071</v>
      </c>
      <c r="P360" s="100">
        <v>8.75</v>
      </c>
      <c r="Q360" s="100">
        <v>0</v>
      </c>
      <c r="R360" s="101">
        <v>0</v>
      </c>
      <c r="S360" s="101">
        <v>0</v>
      </c>
      <c r="T360" s="97">
        <f t="shared" si="299"/>
        <v>0</v>
      </c>
      <c r="U360" s="101">
        <v>0</v>
      </c>
      <c r="V360" s="101">
        <v>0</v>
      </c>
      <c r="W360" s="101">
        <v>0</v>
      </c>
      <c r="X360" s="101">
        <v>0</v>
      </c>
      <c r="Y360" s="101">
        <v>0</v>
      </c>
      <c r="Z360" s="101">
        <v>0</v>
      </c>
      <c r="AA360" s="101">
        <v>0</v>
      </c>
      <c r="AB360" s="101">
        <v>0</v>
      </c>
      <c r="AC360" s="101">
        <v>0</v>
      </c>
      <c r="AD360" s="101">
        <v>0</v>
      </c>
      <c r="AE360" s="101">
        <v>0</v>
      </c>
      <c r="AF360" s="120">
        <f t="shared" si="237"/>
        <v>0</v>
      </c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  <c r="EI360" s="10"/>
      <c r="EJ360" s="10"/>
      <c r="EK360" s="10"/>
      <c r="EL360" s="10"/>
      <c r="EM360" s="10"/>
      <c r="EN360" s="10"/>
      <c r="EO360" s="10"/>
      <c r="EP360" s="10"/>
      <c r="EQ360" s="10"/>
      <c r="ER360" s="10"/>
      <c r="ES360" s="10"/>
      <c r="ET360" s="10"/>
      <c r="EU360" s="10"/>
      <c r="EV360" s="10"/>
      <c r="EW360" s="10"/>
      <c r="EX360" s="10"/>
      <c r="EY360" s="10"/>
      <c r="EZ360" s="10"/>
      <c r="FA360" s="10"/>
      <c r="FB360" s="10"/>
      <c r="FC360" s="10"/>
      <c r="FD360" s="10"/>
      <c r="FE360" s="10"/>
      <c r="FF360" s="10"/>
      <c r="FG360" s="10"/>
      <c r="FH360" s="10"/>
      <c r="FI360" s="10"/>
      <c r="FJ360" s="10"/>
      <c r="FK360" s="10"/>
      <c r="FL360" s="10"/>
      <c r="FM360" s="10"/>
      <c r="FN360" s="10"/>
      <c r="FO360" s="10"/>
      <c r="FP360" s="10"/>
      <c r="FQ360" s="10"/>
      <c r="FR360" s="10"/>
      <c r="FS360" s="10"/>
      <c r="FT360" s="10"/>
      <c r="FU360" s="10"/>
      <c r="FV360" s="10"/>
      <c r="FW360" s="10"/>
      <c r="FX360" s="10"/>
      <c r="FY360" s="10"/>
      <c r="FZ360" s="10"/>
      <c r="GA360" s="10"/>
      <c r="GB360" s="10"/>
    </row>
    <row r="361" spans="1:184">
      <c r="A361" s="22" t="s">
        <v>313</v>
      </c>
      <c r="B361" s="22" t="s">
        <v>314</v>
      </c>
      <c r="C361" s="32"/>
      <c r="D361" s="42" t="s">
        <v>41</v>
      </c>
      <c r="E361" s="36"/>
      <c r="F361" s="36"/>
      <c r="G361" s="36"/>
      <c r="H361" s="36">
        <f>J361+K361+AF361</f>
        <v>14.875000000000057</v>
      </c>
      <c r="I361" s="36">
        <v>0</v>
      </c>
      <c r="J361" s="36">
        <v>0</v>
      </c>
      <c r="K361" s="36">
        <f t="shared" si="297"/>
        <v>14.875000000000057</v>
      </c>
      <c r="L361" s="12">
        <v>0</v>
      </c>
      <c r="M361" s="12">
        <v>0</v>
      </c>
      <c r="N361" s="49">
        <v>0</v>
      </c>
      <c r="O361" s="13">
        <f>383.49-8.364-360.251</f>
        <v>14.875000000000057</v>
      </c>
      <c r="P361" s="100">
        <v>0</v>
      </c>
      <c r="Q361" s="100">
        <v>0</v>
      </c>
      <c r="R361" s="101">
        <v>0</v>
      </c>
      <c r="S361" s="101">
        <v>0</v>
      </c>
      <c r="T361" s="97">
        <f t="shared" si="299"/>
        <v>0</v>
      </c>
      <c r="U361" s="101">
        <v>0</v>
      </c>
      <c r="V361" s="101">
        <v>0</v>
      </c>
      <c r="W361" s="101">
        <v>0</v>
      </c>
      <c r="X361" s="101">
        <v>0</v>
      </c>
      <c r="Y361" s="101">
        <v>0</v>
      </c>
      <c r="Z361" s="101">
        <v>0</v>
      </c>
      <c r="AA361" s="101">
        <v>0</v>
      </c>
      <c r="AB361" s="101">
        <v>0</v>
      </c>
      <c r="AC361" s="101">
        <v>0</v>
      </c>
      <c r="AD361" s="101">
        <v>0</v>
      </c>
      <c r="AE361" s="101">
        <v>0</v>
      </c>
      <c r="AF361" s="120">
        <f t="shared" si="237"/>
        <v>0</v>
      </c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  <c r="EI361" s="10"/>
      <c r="EJ361" s="10"/>
      <c r="EK361" s="10"/>
      <c r="EL361" s="10"/>
      <c r="EM361" s="10"/>
      <c r="EN361" s="10"/>
      <c r="EO361" s="10"/>
      <c r="EP361" s="10"/>
      <c r="EQ361" s="10"/>
      <c r="ER361" s="10"/>
      <c r="ES361" s="10"/>
      <c r="ET361" s="10"/>
      <c r="EU361" s="10"/>
      <c r="EV361" s="10"/>
      <c r="EW361" s="10"/>
      <c r="EX361" s="10"/>
      <c r="EY361" s="10"/>
      <c r="EZ361" s="10"/>
      <c r="FA361" s="10"/>
      <c r="FB361" s="10"/>
      <c r="FC361" s="10"/>
      <c r="FD361" s="10"/>
      <c r="FE361" s="10"/>
      <c r="FF361" s="10"/>
      <c r="FG361" s="10"/>
      <c r="FH361" s="10"/>
      <c r="FI361" s="10"/>
      <c r="FJ361" s="10"/>
      <c r="FK361" s="10"/>
      <c r="FL361" s="10"/>
      <c r="FM361" s="10"/>
      <c r="FN361" s="10"/>
      <c r="FO361" s="10"/>
      <c r="FP361" s="10"/>
      <c r="FQ361" s="10"/>
      <c r="FR361" s="10"/>
      <c r="FS361" s="10"/>
      <c r="FT361" s="10"/>
      <c r="FU361" s="10"/>
      <c r="FV361" s="10"/>
      <c r="FW361" s="10"/>
      <c r="FX361" s="10"/>
      <c r="FY361" s="10"/>
      <c r="FZ361" s="10"/>
      <c r="GA361" s="10"/>
      <c r="GB361" s="10"/>
    </row>
    <row r="362" spans="1:184" ht="32.25" customHeight="1">
      <c r="A362" s="22" t="s">
        <v>311</v>
      </c>
      <c r="C362" s="21">
        <v>122</v>
      </c>
      <c r="D362" s="26" t="s">
        <v>227</v>
      </c>
      <c r="E362" s="27" t="s">
        <v>344</v>
      </c>
      <c r="F362" s="28" t="s">
        <v>60</v>
      </c>
      <c r="G362" s="29">
        <f>H363</f>
        <v>634.29999999999995</v>
      </c>
      <c r="H362" s="30">
        <f>H363+H364</f>
        <v>634.29999999999995</v>
      </c>
      <c r="I362" s="30">
        <f>I363+I364</f>
        <v>0</v>
      </c>
      <c r="J362" s="30">
        <f>J363+J364</f>
        <v>0</v>
      </c>
      <c r="K362" s="31">
        <f t="shared" si="297"/>
        <v>634.29999999999995</v>
      </c>
      <c r="L362" s="30">
        <f t="shared" ref="L362:S362" si="305">L363+L364</f>
        <v>0</v>
      </c>
      <c r="M362" s="30">
        <f t="shared" si="305"/>
        <v>0</v>
      </c>
      <c r="N362" s="30">
        <f t="shared" si="305"/>
        <v>550</v>
      </c>
      <c r="O362" s="30">
        <f t="shared" si="305"/>
        <v>84.3</v>
      </c>
      <c r="P362" s="95">
        <f t="shared" si="305"/>
        <v>0</v>
      </c>
      <c r="Q362" s="95">
        <f t="shared" si="305"/>
        <v>0</v>
      </c>
      <c r="R362" s="95">
        <f t="shared" si="305"/>
        <v>0</v>
      </c>
      <c r="S362" s="95">
        <f t="shared" si="305"/>
        <v>0</v>
      </c>
      <c r="T362" s="95">
        <f t="shared" si="299"/>
        <v>0</v>
      </c>
      <c r="U362" s="95">
        <f>U363+U364</f>
        <v>0</v>
      </c>
      <c r="V362" s="95">
        <f t="shared" ref="V362:AE362" si="306">V363+V364</f>
        <v>0</v>
      </c>
      <c r="W362" s="95">
        <f t="shared" si="306"/>
        <v>0</v>
      </c>
      <c r="X362" s="95">
        <f t="shared" si="306"/>
        <v>0</v>
      </c>
      <c r="Y362" s="95">
        <f t="shared" si="306"/>
        <v>0</v>
      </c>
      <c r="Z362" s="95">
        <f t="shared" si="306"/>
        <v>0</v>
      </c>
      <c r="AA362" s="95">
        <f t="shared" si="306"/>
        <v>0</v>
      </c>
      <c r="AB362" s="95">
        <f t="shared" si="306"/>
        <v>0</v>
      </c>
      <c r="AC362" s="95">
        <f t="shared" si="306"/>
        <v>0</v>
      </c>
      <c r="AD362" s="95">
        <f t="shared" si="306"/>
        <v>0</v>
      </c>
      <c r="AE362" s="95">
        <f t="shared" si="306"/>
        <v>0</v>
      </c>
      <c r="AF362" s="30">
        <f t="shared" si="237"/>
        <v>0</v>
      </c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  <c r="EI362" s="10"/>
      <c r="EJ362" s="10"/>
      <c r="EK362" s="10"/>
      <c r="EL362" s="10"/>
      <c r="EM362" s="10"/>
      <c r="EN362" s="10"/>
      <c r="EO362" s="10"/>
      <c r="EP362" s="10"/>
      <c r="EQ362" s="10"/>
      <c r="ER362" s="10"/>
      <c r="ES362" s="10"/>
      <c r="ET362" s="10"/>
      <c r="EU362" s="10"/>
      <c r="EV362" s="10"/>
      <c r="EW362" s="10"/>
      <c r="EX362" s="10"/>
      <c r="EY362" s="10"/>
      <c r="EZ362" s="10"/>
      <c r="FA362" s="10"/>
      <c r="FB362" s="10"/>
      <c r="FC362" s="10"/>
      <c r="FD362" s="10"/>
      <c r="FE362" s="10"/>
      <c r="FF362" s="10"/>
      <c r="FG362" s="10"/>
      <c r="FH362" s="10"/>
      <c r="FI362" s="10"/>
      <c r="FJ362" s="10"/>
      <c r="FK362" s="10"/>
      <c r="FL362" s="10"/>
      <c r="FM362" s="10"/>
      <c r="FN362" s="10"/>
      <c r="FO362" s="10"/>
      <c r="FP362" s="10"/>
      <c r="FQ362" s="10"/>
      <c r="FR362" s="10"/>
      <c r="FS362" s="10"/>
      <c r="FT362" s="10"/>
      <c r="FU362" s="10"/>
      <c r="FV362" s="10"/>
      <c r="FW362" s="10"/>
      <c r="FX362" s="10"/>
      <c r="FY362" s="10"/>
      <c r="FZ362" s="10"/>
      <c r="GA362" s="10"/>
      <c r="GB362" s="10"/>
    </row>
    <row r="363" spans="1:184">
      <c r="A363" s="22" t="s">
        <v>311</v>
      </c>
      <c r="C363" s="44"/>
      <c r="D363" s="11" t="s">
        <v>31</v>
      </c>
      <c r="E363" s="33"/>
      <c r="F363" s="34"/>
      <c r="G363" s="35"/>
      <c r="H363" s="36">
        <f>J363+K363+AF363</f>
        <v>634.29999999999995</v>
      </c>
      <c r="I363" s="37">
        <v>0</v>
      </c>
      <c r="J363" s="36">
        <v>0</v>
      </c>
      <c r="K363" s="36">
        <f t="shared" si="297"/>
        <v>634.29999999999995</v>
      </c>
      <c r="L363" s="36">
        <v>0</v>
      </c>
      <c r="M363" s="12">
        <v>0</v>
      </c>
      <c r="N363" s="36">
        <v>550</v>
      </c>
      <c r="O363" s="38">
        <v>84.3</v>
      </c>
      <c r="P363" s="96">
        <v>0</v>
      </c>
      <c r="Q363" s="96">
        <v>0</v>
      </c>
      <c r="R363" s="97">
        <v>0</v>
      </c>
      <c r="S363" s="97">
        <v>0</v>
      </c>
      <c r="T363" s="97">
        <f t="shared" si="299"/>
        <v>0</v>
      </c>
      <c r="U363" s="97">
        <v>0</v>
      </c>
      <c r="V363" s="97">
        <v>0</v>
      </c>
      <c r="W363" s="97">
        <v>0</v>
      </c>
      <c r="X363" s="97">
        <v>0</v>
      </c>
      <c r="Y363" s="97">
        <v>0</v>
      </c>
      <c r="Z363" s="97">
        <v>0</v>
      </c>
      <c r="AA363" s="97">
        <v>0</v>
      </c>
      <c r="AB363" s="97">
        <v>0</v>
      </c>
      <c r="AC363" s="97">
        <v>0</v>
      </c>
      <c r="AD363" s="97">
        <v>0</v>
      </c>
      <c r="AE363" s="97">
        <v>0</v>
      </c>
      <c r="AF363" s="118">
        <f t="shared" si="237"/>
        <v>0</v>
      </c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  <c r="EI363" s="10"/>
      <c r="EJ363" s="10"/>
      <c r="EK363" s="10"/>
      <c r="EL363" s="10"/>
      <c r="EM363" s="10"/>
      <c r="EN363" s="10"/>
      <c r="EO363" s="10"/>
      <c r="EP363" s="10"/>
      <c r="EQ363" s="10"/>
      <c r="ER363" s="10"/>
      <c r="ES363" s="10"/>
      <c r="ET363" s="10"/>
      <c r="EU363" s="10"/>
      <c r="EV363" s="10"/>
      <c r="EW363" s="10"/>
      <c r="EX363" s="10"/>
      <c r="EY363" s="10"/>
      <c r="EZ363" s="10"/>
      <c r="FA363" s="10"/>
      <c r="FB363" s="10"/>
      <c r="FC363" s="10"/>
      <c r="FD363" s="10"/>
      <c r="FE363" s="10"/>
      <c r="FF363" s="10"/>
      <c r="FG363" s="10"/>
      <c r="FH363" s="10"/>
      <c r="FI363" s="10"/>
      <c r="FJ363" s="10"/>
      <c r="FK363" s="10"/>
      <c r="FL363" s="10"/>
      <c r="FM363" s="10"/>
      <c r="FN363" s="10"/>
      <c r="FO363" s="10"/>
      <c r="FP363" s="10"/>
      <c r="FQ363" s="10"/>
      <c r="FR363" s="10"/>
      <c r="FS363" s="10"/>
      <c r="FT363" s="10"/>
      <c r="FU363" s="10"/>
      <c r="FV363" s="10"/>
      <c r="FW363" s="10"/>
      <c r="FX363" s="10"/>
      <c r="FY363" s="10"/>
      <c r="FZ363" s="10"/>
      <c r="GA363" s="10"/>
      <c r="GB363" s="10"/>
    </row>
    <row r="364" spans="1:184">
      <c r="A364" s="22" t="s">
        <v>311</v>
      </c>
      <c r="C364" s="44"/>
      <c r="D364" s="42" t="s">
        <v>41</v>
      </c>
      <c r="E364" s="33"/>
      <c r="F364" s="34"/>
      <c r="G364" s="35"/>
      <c r="H364" s="36">
        <f>J364+K364+AF364</f>
        <v>0</v>
      </c>
      <c r="I364" s="37">
        <v>0</v>
      </c>
      <c r="J364" s="36">
        <v>0</v>
      </c>
      <c r="K364" s="36">
        <f t="shared" si="297"/>
        <v>0</v>
      </c>
      <c r="L364" s="36">
        <v>0</v>
      </c>
      <c r="M364" s="12">
        <v>0</v>
      </c>
      <c r="N364" s="36">
        <v>0</v>
      </c>
      <c r="O364" s="38">
        <v>0</v>
      </c>
      <c r="P364" s="96">
        <v>0</v>
      </c>
      <c r="Q364" s="96">
        <v>0</v>
      </c>
      <c r="R364" s="97">
        <v>0</v>
      </c>
      <c r="S364" s="97">
        <v>0</v>
      </c>
      <c r="T364" s="97">
        <f t="shared" si="299"/>
        <v>0</v>
      </c>
      <c r="U364" s="97">
        <v>0</v>
      </c>
      <c r="V364" s="97">
        <v>0</v>
      </c>
      <c r="W364" s="97">
        <v>0</v>
      </c>
      <c r="X364" s="97">
        <v>0</v>
      </c>
      <c r="Y364" s="97">
        <v>0</v>
      </c>
      <c r="Z364" s="97">
        <v>0</v>
      </c>
      <c r="AA364" s="97">
        <v>0</v>
      </c>
      <c r="AB364" s="97">
        <v>0</v>
      </c>
      <c r="AC364" s="97">
        <v>0</v>
      </c>
      <c r="AD364" s="97">
        <v>0</v>
      </c>
      <c r="AE364" s="97">
        <v>0</v>
      </c>
      <c r="AF364" s="118">
        <f t="shared" si="237"/>
        <v>0</v>
      </c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  <c r="EI364" s="10"/>
      <c r="EJ364" s="10"/>
      <c r="EK364" s="10"/>
      <c r="EL364" s="10"/>
      <c r="EM364" s="10"/>
      <c r="EN364" s="10"/>
      <c r="EO364" s="10"/>
      <c r="EP364" s="10"/>
      <c r="EQ364" s="10"/>
      <c r="ER364" s="10"/>
      <c r="ES364" s="10"/>
      <c r="ET364" s="10"/>
      <c r="EU364" s="10"/>
      <c r="EV364" s="10"/>
      <c r="EW364" s="10"/>
      <c r="EX364" s="10"/>
      <c r="EY364" s="10"/>
      <c r="EZ364" s="10"/>
      <c r="FA364" s="10"/>
      <c r="FB364" s="10"/>
      <c r="FC364" s="10"/>
      <c r="FD364" s="10"/>
      <c r="FE364" s="10"/>
      <c r="FF364" s="10"/>
      <c r="FG364" s="10"/>
      <c r="FH364" s="10"/>
      <c r="FI364" s="10"/>
      <c r="FJ364" s="10"/>
      <c r="FK364" s="10"/>
      <c r="FL364" s="10"/>
      <c r="FM364" s="10"/>
      <c r="FN364" s="10"/>
      <c r="FO364" s="10"/>
      <c r="FP364" s="10"/>
      <c r="FQ364" s="10"/>
      <c r="FR364" s="10"/>
      <c r="FS364" s="10"/>
      <c r="FT364" s="10"/>
      <c r="FU364" s="10"/>
      <c r="FV364" s="10"/>
      <c r="FW364" s="10"/>
      <c r="FX364" s="10"/>
      <c r="FY364" s="10"/>
      <c r="FZ364" s="10"/>
      <c r="GA364" s="10"/>
      <c r="GB364" s="10"/>
    </row>
    <row r="365" spans="1:184" ht="33.75">
      <c r="A365" s="22" t="s">
        <v>313</v>
      </c>
      <c r="B365" s="22" t="s">
        <v>314</v>
      </c>
      <c r="C365" s="21">
        <v>123</v>
      </c>
      <c r="D365" s="26" t="s">
        <v>336</v>
      </c>
      <c r="E365" s="27" t="s">
        <v>322</v>
      </c>
      <c r="F365" s="28" t="s">
        <v>102</v>
      </c>
      <c r="G365" s="29">
        <f>H366</f>
        <v>225.50899999999999</v>
      </c>
      <c r="H365" s="30">
        <f>H366+H367</f>
        <v>981.87099999999998</v>
      </c>
      <c r="I365" s="30">
        <f>I366+I367</f>
        <v>0</v>
      </c>
      <c r="J365" s="30">
        <f>J366+J367</f>
        <v>0</v>
      </c>
      <c r="K365" s="31">
        <f t="shared" si="297"/>
        <v>981.87099999999987</v>
      </c>
      <c r="L365" s="30">
        <f t="shared" ref="L365:S365" si="307">L366+L367</f>
        <v>0</v>
      </c>
      <c r="M365" s="30">
        <f t="shared" si="307"/>
        <v>0</v>
      </c>
      <c r="N365" s="30">
        <f t="shared" si="307"/>
        <v>0</v>
      </c>
      <c r="O365" s="30">
        <f t="shared" si="307"/>
        <v>0</v>
      </c>
      <c r="P365" s="95">
        <f t="shared" si="307"/>
        <v>453.37700000000001</v>
      </c>
      <c r="Q365" s="95">
        <f t="shared" si="307"/>
        <v>528.49399999999991</v>
      </c>
      <c r="R365" s="95">
        <f t="shared" si="307"/>
        <v>0</v>
      </c>
      <c r="S365" s="95">
        <f t="shared" si="307"/>
        <v>0</v>
      </c>
      <c r="T365" s="95">
        <f t="shared" si="299"/>
        <v>0</v>
      </c>
      <c r="U365" s="95">
        <f>U366+U367</f>
        <v>0</v>
      </c>
      <c r="V365" s="95">
        <f t="shared" ref="V365:AE365" si="308">V366+V367</f>
        <v>0</v>
      </c>
      <c r="W365" s="95">
        <f t="shared" si="308"/>
        <v>0</v>
      </c>
      <c r="X365" s="95">
        <f t="shared" si="308"/>
        <v>0</v>
      </c>
      <c r="Y365" s="95">
        <f t="shared" si="308"/>
        <v>0</v>
      </c>
      <c r="Z365" s="95">
        <f t="shared" si="308"/>
        <v>0</v>
      </c>
      <c r="AA365" s="95">
        <f t="shared" si="308"/>
        <v>0</v>
      </c>
      <c r="AB365" s="95">
        <f t="shared" si="308"/>
        <v>0</v>
      </c>
      <c r="AC365" s="95">
        <f t="shared" si="308"/>
        <v>0</v>
      </c>
      <c r="AD365" s="95">
        <f t="shared" si="308"/>
        <v>0</v>
      </c>
      <c r="AE365" s="95">
        <f t="shared" si="308"/>
        <v>0</v>
      </c>
      <c r="AF365" s="30">
        <f t="shared" si="237"/>
        <v>0</v>
      </c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  <c r="EI365" s="10"/>
      <c r="EJ365" s="10"/>
      <c r="EK365" s="10"/>
      <c r="EL365" s="10"/>
      <c r="EM365" s="10"/>
      <c r="EN365" s="10"/>
      <c r="EO365" s="10"/>
      <c r="EP365" s="10"/>
      <c r="EQ365" s="10"/>
      <c r="ER365" s="10"/>
      <c r="ES365" s="10"/>
      <c r="ET365" s="10"/>
      <c r="EU365" s="10"/>
      <c r="EV365" s="10"/>
      <c r="EW365" s="10"/>
      <c r="EX365" s="10"/>
      <c r="EY365" s="10"/>
      <c r="EZ365" s="10"/>
      <c r="FA365" s="10"/>
      <c r="FB365" s="10"/>
      <c r="FC365" s="10"/>
      <c r="FD365" s="10"/>
      <c r="FE365" s="10"/>
      <c r="FF365" s="10"/>
      <c r="FG365" s="10"/>
      <c r="FH365" s="10"/>
      <c r="FI365" s="10"/>
      <c r="FJ365" s="10"/>
      <c r="FK365" s="10"/>
      <c r="FL365" s="10"/>
      <c r="FM365" s="10"/>
      <c r="FN365" s="10"/>
      <c r="FO365" s="10"/>
      <c r="FP365" s="10"/>
      <c r="FQ365" s="10"/>
      <c r="FR365" s="10"/>
      <c r="FS365" s="10"/>
      <c r="FT365" s="10"/>
      <c r="FU365" s="10"/>
      <c r="FV365" s="10"/>
      <c r="FW365" s="10"/>
      <c r="FX365" s="10"/>
      <c r="FY365" s="10"/>
      <c r="FZ365" s="10"/>
      <c r="GA365" s="10"/>
      <c r="GB365" s="10"/>
    </row>
    <row r="366" spans="1:184">
      <c r="A366" s="22" t="s">
        <v>313</v>
      </c>
      <c r="B366" s="22" t="s">
        <v>314</v>
      </c>
      <c r="C366" s="44"/>
      <c r="D366" s="11" t="s">
        <v>31</v>
      </c>
      <c r="E366" s="33"/>
      <c r="F366" s="34"/>
      <c r="G366" s="35"/>
      <c r="H366" s="36">
        <f>J366+K366+AF366</f>
        <v>225.50899999999999</v>
      </c>
      <c r="I366" s="37">
        <v>0</v>
      </c>
      <c r="J366" s="36">
        <v>0</v>
      </c>
      <c r="K366" s="36">
        <f t="shared" si="297"/>
        <v>225.50899999999999</v>
      </c>
      <c r="L366" s="36">
        <v>0</v>
      </c>
      <c r="M366" s="12">
        <v>0</v>
      </c>
      <c r="N366" s="36">
        <v>0</v>
      </c>
      <c r="O366" s="38">
        <f>0.375-0.375</f>
        <v>0</v>
      </c>
      <c r="P366" s="96">
        <v>68.007000000000005</v>
      </c>
      <c r="Q366" s="99">
        <f>157.469+0.033</f>
        <v>157.50199999999998</v>
      </c>
      <c r="R366" s="97">
        <v>0</v>
      </c>
      <c r="S366" s="97">
        <v>0</v>
      </c>
      <c r="T366" s="97">
        <f t="shared" si="299"/>
        <v>0</v>
      </c>
      <c r="U366" s="97">
        <v>0</v>
      </c>
      <c r="V366" s="97">
        <v>0</v>
      </c>
      <c r="W366" s="97">
        <v>0</v>
      </c>
      <c r="X366" s="97">
        <v>0</v>
      </c>
      <c r="Y366" s="97">
        <v>0</v>
      </c>
      <c r="Z366" s="97">
        <v>0</v>
      </c>
      <c r="AA366" s="97">
        <v>0</v>
      </c>
      <c r="AB366" s="97">
        <v>0</v>
      </c>
      <c r="AC366" s="97">
        <v>0</v>
      </c>
      <c r="AD366" s="97">
        <v>0</v>
      </c>
      <c r="AE366" s="97">
        <v>0</v>
      </c>
      <c r="AF366" s="118">
        <f t="shared" si="237"/>
        <v>0</v>
      </c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</row>
    <row r="367" spans="1:184">
      <c r="A367" s="22" t="s">
        <v>313</v>
      </c>
      <c r="B367" s="22" t="s">
        <v>314</v>
      </c>
      <c r="C367" s="44"/>
      <c r="D367" s="42" t="s">
        <v>41</v>
      </c>
      <c r="E367" s="33"/>
      <c r="F367" s="34"/>
      <c r="G367" s="35"/>
      <c r="H367" s="36">
        <f>J367+K367+AF367</f>
        <v>756.36199999999997</v>
      </c>
      <c r="I367" s="37">
        <v>0</v>
      </c>
      <c r="J367" s="36">
        <v>0</v>
      </c>
      <c r="K367" s="36">
        <f t="shared" si="297"/>
        <v>756.36199999999997</v>
      </c>
      <c r="L367" s="36">
        <v>0</v>
      </c>
      <c r="M367" s="12">
        <v>0</v>
      </c>
      <c r="N367" s="36">
        <v>0</v>
      </c>
      <c r="O367" s="38">
        <f>2.125-2.125</f>
        <v>0</v>
      </c>
      <c r="P367" s="96">
        <v>385.37</v>
      </c>
      <c r="Q367" s="96">
        <f>183.992+187</f>
        <v>370.99199999999996</v>
      </c>
      <c r="R367" s="97">
        <v>0</v>
      </c>
      <c r="S367" s="97">
        <v>0</v>
      </c>
      <c r="T367" s="97">
        <f t="shared" si="299"/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118">
        <f t="shared" si="237"/>
        <v>0</v>
      </c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  <c r="EY367" s="10"/>
      <c r="EZ367" s="10"/>
      <c r="FA367" s="10"/>
      <c r="FB367" s="10"/>
      <c r="FC367" s="10"/>
      <c r="FD367" s="10"/>
      <c r="FE367" s="10"/>
      <c r="FF367" s="10"/>
      <c r="FG367" s="10"/>
      <c r="FH367" s="10"/>
      <c r="FI367" s="10"/>
      <c r="FJ367" s="10"/>
      <c r="FK367" s="10"/>
      <c r="FL367" s="10"/>
      <c r="FM367" s="10"/>
      <c r="FN367" s="10"/>
      <c r="FO367" s="10"/>
      <c r="FP367" s="10"/>
      <c r="FQ367" s="10"/>
      <c r="FR367" s="10"/>
      <c r="FS367" s="10"/>
      <c r="FT367" s="10"/>
      <c r="FU367" s="10"/>
      <c r="FV367" s="10"/>
      <c r="FW367" s="10"/>
      <c r="FX367" s="10"/>
      <c r="FY367" s="10"/>
      <c r="FZ367" s="10"/>
      <c r="GA367" s="10"/>
      <c r="GB367" s="10"/>
    </row>
    <row r="368" spans="1:184" ht="33.75">
      <c r="A368" s="22" t="s">
        <v>311</v>
      </c>
      <c r="C368" s="58">
        <v>124</v>
      </c>
      <c r="D368" s="41" t="s">
        <v>369</v>
      </c>
      <c r="E368" s="27" t="s">
        <v>370</v>
      </c>
      <c r="F368" s="54" t="s">
        <v>154</v>
      </c>
      <c r="G368" s="29">
        <f>H369</f>
        <v>7579.2710000000006</v>
      </c>
      <c r="H368" s="30">
        <f>H369+H370</f>
        <v>10749.784</v>
      </c>
      <c r="I368" s="30">
        <f>I369+I370</f>
        <v>0</v>
      </c>
      <c r="J368" s="30">
        <f>J369+J370</f>
        <v>0</v>
      </c>
      <c r="K368" s="31">
        <f t="shared" ref="K368:K370" si="309">SUM(M368:Q368)</f>
        <v>10749.784</v>
      </c>
      <c r="L368" s="30">
        <f t="shared" ref="L368:S368" si="310">L369+L370</f>
        <v>0</v>
      </c>
      <c r="M368" s="30">
        <f t="shared" si="310"/>
        <v>0</v>
      </c>
      <c r="N368" s="30">
        <f t="shared" si="310"/>
        <v>0</v>
      </c>
      <c r="O368" s="30">
        <f t="shared" si="310"/>
        <v>0</v>
      </c>
      <c r="P368" s="95">
        <f t="shared" si="310"/>
        <v>2967.5729999999999</v>
      </c>
      <c r="Q368" s="95">
        <f t="shared" si="310"/>
        <v>7782.2110000000002</v>
      </c>
      <c r="R368" s="95">
        <f t="shared" si="310"/>
        <v>0</v>
      </c>
      <c r="S368" s="95">
        <f t="shared" si="310"/>
        <v>0</v>
      </c>
      <c r="T368" s="95">
        <f t="shared" ref="T368:T370" si="311">SUM(U368:AE368)</f>
        <v>0</v>
      </c>
      <c r="U368" s="95">
        <f>U369+U370</f>
        <v>0</v>
      </c>
      <c r="V368" s="95">
        <f t="shared" ref="V368:AE368" si="312">V369+V370</f>
        <v>0</v>
      </c>
      <c r="W368" s="95">
        <f t="shared" si="312"/>
        <v>0</v>
      </c>
      <c r="X368" s="95">
        <f t="shared" si="312"/>
        <v>0</v>
      </c>
      <c r="Y368" s="95">
        <f t="shared" si="312"/>
        <v>0</v>
      </c>
      <c r="Z368" s="95">
        <f t="shared" si="312"/>
        <v>0</v>
      </c>
      <c r="AA368" s="95">
        <f t="shared" si="312"/>
        <v>0</v>
      </c>
      <c r="AB368" s="95">
        <f t="shared" si="312"/>
        <v>0</v>
      </c>
      <c r="AC368" s="95">
        <f t="shared" si="312"/>
        <v>0</v>
      </c>
      <c r="AD368" s="95">
        <f t="shared" si="312"/>
        <v>0</v>
      </c>
      <c r="AE368" s="95">
        <f t="shared" si="312"/>
        <v>0</v>
      </c>
      <c r="AF368" s="30">
        <f t="shared" si="237"/>
        <v>0</v>
      </c>
    </row>
    <row r="369" spans="1:184">
      <c r="A369" s="22" t="s">
        <v>311</v>
      </c>
      <c r="C369" s="44"/>
      <c r="D369" s="11" t="s">
        <v>31</v>
      </c>
      <c r="E369" s="33"/>
      <c r="F369" s="34"/>
      <c r="G369" s="35"/>
      <c r="H369" s="36">
        <f>J369+K369+AF369</f>
        <v>7579.2710000000006</v>
      </c>
      <c r="I369" s="37">
        <v>0</v>
      </c>
      <c r="J369" s="36">
        <v>0</v>
      </c>
      <c r="K369" s="36">
        <f t="shared" si="309"/>
        <v>7579.2710000000006</v>
      </c>
      <c r="L369" s="36">
        <v>0</v>
      </c>
      <c r="M369" s="36">
        <v>0</v>
      </c>
      <c r="N369" s="36">
        <v>0</v>
      </c>
      <c r="O369" s="38">
        <v>0</v>
      </c>
      <c r="P369" s="97">
        <v>1904.7339999999999</v>
      </c>
      <c r="Q369" s="97">
        <v>5674.5370000000003</v>
      </c>
      <c r="R369" s="97">
        <v>0</v>
      </c>
      <c r="S369" s="97">
        <v>0</v>
      </c>
      <c r="T369" s="97">
        <f t="shared" si="311"/>
        <v>0</v>
      </c>
      <c r="U369" s="97">
        <v>0</v>
      </c>
      <c r="V369" s="97">
        <v>0</v>
      </c>
      <c r="W369" s="97">
        <v>0</v>
      </c>
      <c r="X369" s="97">
        <v>0</v>
      </c>
      <c r="Y369" s="97">
        <v>0</v>
      </c>
      <c r="Z369" s="97">
        <v>0</v>
      </c>
      <c r="AA369" s="97">
        <v>0</v>
      </c>
      <c r="AB369" s="97">
        <v>0</v>
      </c>
      <c r="AC369" s="97">
        <v>0</v>
      </c>
      <c r="AD369" s="97">
        <v>0</v>
      </c>
      <c r="AE369" s="97">
        <v>0</v>
      </c>
      <c r="AF369" s="118">
        <f t="shared" si="237"/>
        <v>0</v>
      </c>
    </row>
    <row r="370" spans="1:184">
      <c r="A370" s="22" t="s">
        <v>311</v>
      </c>
      <c r="C370" s="44"/>
      <c r="D370" s="42" t="s">
        <v>41</v>
      </c>
      <c r="E370" s="33"/>
      <c r="F370" s="34"/>
      <c r="G370" s="35"/>
      <c r="H370" s="36">
        <f>J370+K370+AF370</f>
        <v>3170.5129999999999</v>
      </c>
      <c r="I370" s="37">
        <v>0</v>
      </c>
      <c r="J370" s="36">
        <v>0</v>
      </c>
      <c r="K370" s="36">
        <f t="shared" si="309"/>
        <v>3170.5129999999999</v>
      </c>
      <c r="L370" s="36">
        <v>0</v>
      </c>
      <c r="M370" s="36">
        <v>0</v>
      </c>
      <c r="N370" s="36">
        <v>0</v>
      </c>
      <c r="O370" s="36">
        <v>0</v>
      </c>
      <c r="P370" s="97">
        <v>1062.8389999999999</v>
      </c>
      <c r="Q370" s="97">
        <v>2107.674</v>
      </c>
      <c r="R370" s="97">
        <v>0</v>
      </c>
      <c r="S370" s="97">
        <v>0</v>
      </c>
      <c r="T370" s="97">
        <f t="shared" si="311"/>
        <v>0</v>
      </c>
      <c r="U370" s="97">
        <v>0</v>
      </c>
      <c r="V370" s="97">
        <v>0</v>
      </c>
      <c r="W370" s="97">
        <v>0</v>
      </c>
      <c r="X370" s="97">
        <v>0</v>
      </c>
      <c r="Y370" s="97">
        <v>0</v>
      </c>
      <c r="Z370" s="97">
        <v>0</v>
      </c>
      <c r="AA370" s="97">
        <v>0</v>
      </c>
      <c r="AB370" s="97">
        <v>0</v>
      </c>
      <c r="AC370" s="97">
        <v>0</v>
      </c>
      <c r="AD370" s="97">
        <v>0</v>
      </c>
      <c r="AE370" s="97">
        <v>0</v>
      </c>
      <c r="AF370" s="118">
        <f t="shared" si="237"/>
        <v>0</v>
      </c>
    </row>
    <row r="371" spans="1:184" ht="33.75">
      <c r="A371" s="22" t="s">
        <v>313</v>
      </c>
      <c r="B371" s="22" t="s">
        <v>314</v>
      </c>
      <c r="C371" s="21">
        <v>125</v>
      </c>
      <c r="D371" s="26" t="s">
        <v>323</v>
      </c>
      <c r="E371" s="27" t="s">
        <v>322</v>
      </c>
      <c r="F371" s="28" t="s">
        <v>102</v>
      </c>
      <c r="G371" s="29">
        <f>H372</f>
        <v>185.81299999999999</v>
      </c>
      <c r="H371" s="30">
        <f>H372+H373</f>
        <v>768.16800000000001</v>
      </c>
      <c r="I371" s="30">
        <f>I372+I373</f>
        <v>0</v>
      </c>
      <c r="J371" s="30">
        <f>J372+J373</f>
        <v>0</v>
      </c>
      <c r="K371" s="31">
        <f>SUM(M371:Q371)</f>
        <v>768.16800000000012</v>
      </c>
      <c r="L371" s="30">
        <f t="shared" ref="L371:S371" si="313">L372+L373</f>
        <v>0</v>
      </c>
      <c r="M371" s="30">
        <f t="shared" si="313"/>
        <v>0</v>
      </c>
      <c r="N371" s="30">
        <f t="shared" si="313"/>
        <v>0</v>
      </c>
      <c r="O371" s="30">
        <f t="shared" si="313"/>
        <v>0</v>
      </c>
      <c r="P371" s="95">
        <f t="shared" si="313"/>
        <v>386.48200000000003</v>
      </c>
      <c r="Q371" s="95">
        <f t="shared" si="313"/>
        <v>381.68600000000004</v>
      </c>
      <c r="R371" s="95">
        <f t="shared" si="313"/>
        <v>0</v>
      </c>
      <c r="S371" s="95">
        <f t="shared" si="313"/>
        <v>0</v>
      </c>
      <c r="T371" s="95">
        <f>SUM(U371:AE371)</f>
        <v>0</v>
      </c>
      <c r="U371" s="95">
        <f>U372+U373</f>
        <v>0</v>
      </c>
      <c r="V371" s="95">
        <f t="shared" ref="V371:AE371" si="314">V372+V373</f>
        <v>0</v>
      </c>
      <c r="W371" s="95">
        <f t="shared" si="314"/>
        <v>0</v>
      </c>
      <c r="X371" s="95">
        <f t="shared" si="314"/>
        <v>0</v>
      </c>
      <c r="Y371" s="95">
        <f t="shared" si="314"/>
        <v>0</v>
      </c>
      <c r="Z371" s="95">
        <f t="shared" si="314"/>
        <v>0</v>
      </c>
      <c r="AA371" s="95">
        <f t="shared" si="314"/>
        <v>0</v>
      </c>
      <c r="AB371" s="95">
        <f t="shared" si="314"/>
        <v>0</v>
      </c>
      <c r="AC371" s="95">
        <f t="shared" si="314"/>
        <v>0</v>
      </c>
      <c r="AD371" s="95">
        <f t="shared" si="314"/>
        <v>0</v>
      </c>
      <c r="AE371" s="95">
        <f t="shared" si="314"/>
        <v>0</v>
      </c>
      <c r="AF371" s="30">
        <f t="shared" si="237"/>
        <v>0</v>
      </c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  <c r="EI371" s="10"/>
      <c r="EJ371" s="10"/>
      <c r="EK371" s="10"/>
      <c r="EL371" s="10"/>
      <c r="EM371" s="10"/>
      <c r="EN371" s="10"/>
      <c r="EO371" s="10"/>
      <c r="EP371" s="10"/>
      <c r="EQ371" s="10"/>
      <c r="ER371" s="10"/>
      <c r="ES371" s="10"/>
      <c r="ET371" s="10"/>
      <c r="EU371" s="10"/>
      <c r="EV371" s="10"/>
      <c r="EW371" s="10"/>
      <c r="EX371" s="10"/>
      <c r="EY371" s="10"/>
      <c r="EZ371" s="10"/>
      <c r="FA371" s="10"/>
      <c r="FB371" s="10"/>
      <c r="FC371" s="10"/>
      <c r="FD371" s="10"/>
      <c r="FE371" s="10"/>
      <c r="FF371" s="10"/>
      <c r="FG371" s="10"/>
      <c r="FH371" s="10"/>
      <c r="FI371" s="10"/>
      <c r="FJ371" s="10"/>
      <c r="FK371" s="10"/>
      <c r="FL371" s="10"/>
      <c r="FM371" s="10"/>
      <c r="FN371" s="10"/>
      <c r="FO371" s="10"/>
      <c r="FP371" s="10"/>
      <c r="FQ371" s="10"/>
      <c r="FR371" s="10"/>
      <c r="FS371" s="10"/>
      <c r="FT371" s="10"/>
      <c r="FU371" s="10"/>
      <c r="FV371" s="10"/>
      <c r="FW371" s="10"/>
      <c r="FX371" s="10"/>
      <c r="FY371" s="10"/>
      <c r="FZ371" s="10"/>
      <c r="GA371" s="10"/>
      <c r="GB371" s="10"/>
    </row>
    <row r="372" spans="1:184">
      <c r="A372" s="22" t="s">
        <v>313</v>
      </c>
      <c r="B372" s="22" t="s">
        <v>314</v>
      </c>
      <c r="C372" s="44"/>
      <c r="D372" s="11" t="s">
        <v>31</v>
      </c>
      <c r="E372" s="33"/>
      <c r="F372" s="34"/>
      <c r="G372" s="35"/>
      <c r="H372" s="36">
        <f>J372+K372+AF372</f>
        <v>185.81299999999999</v>
      </c>
      <c r="I372" s="37">
        <v>0</v>
      </c>
      <c r="J372" s="36">
        <v>0</v>
      </c>
      <c r="K372" s="36">
        <f>SUM(M372:Q372)</f>
        <v>185.81299999999999</v>
      </c>
      <c r="L372" s="36">
        <v>0</v>
      </c>
      <c r="M372" s="12">
        <v>0</v>
      </c>
      <c r="N372" s="36">
        <v>0</v>
      </c>
      <c r="O372" s="38">
        <f>0.3-0.3</f>
        <v>0</v>
      </c>
      <c r="P372" s="96">
        <v>57.972999999999999</v>
      </c>
      <c r="Q372" s="99">
        <v>127.84</v>
      </c>
      <c r="R372" s="97">
        <v>0</v>
      </c>
      <c r="S372" s="97">
        <v>0</v>
      </c>
      <c r="T372" s="97">
        <f>SUM(U372:AE372)</f>
        <v>0</v>
      </c>
      <c r="U372" s="97">
        <v>0</v>
      </c>
      <c r="V372" s="97">
        <v>0</v>
      </c>
      <c r="W372" s="97">
        <v>0</v>
      </c>
      <c r="X372" s="97">
        <v>0</v>
      </c>
      <c r="Y372" s="97">
        <v>0</v>
      </c>
      <c r="Z372" s="97">
        <v>0</v>
      </c>
      <c r="AA372" s="97">
        <v>0</v>
      </c>
      <c r="AB372" s="97">
        <v>0</v>
      </c>
      <c r="AC372" s="97">
        <v>0</v>
      </c>
      <c r="AD372" s="97">
        <v>0</v>
      </c>
      <c r="AE372" s="97">
        <v>0</v>
      </c>
      <c r="AF372" s="118">
        <f t="shared" si="237"/>
        <v>0</v>
      </c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  <c r="EI372" s="10"/>
      <c r="EJ372" s="10"/>
      <c r="EK372" s="10"/>
      <c r="EL372" s="10"/>
      <c r="EM372" s="10"/>
      <c r="EN372" s="10"/>
      <c r="EO372" s="10"/>
      <c r="EP372" s="10"/>
      <c r="EQ372" s="10"/>
      <c r="ER372" s="10"/>
      <c r="ES372" s="10"/>
      <c r="ET372" s="10"/>
      <c r="EU372" s="10"/>
      <c r="EV372" s="10"/>
      <c r="EW372" s="10"/>
      <c r="EX372" s="10"/>
      <c r="EY372" s="10"/>
      <c r="EZ372" s="10"/>
      <c r="FA372" s="10"/>
      <c r="FB372" s="10"/>
      <c r="FC372" s="10"/>
      <c r="FD372" s="10"/>
      <c r="FE372" s="10"/>
      <c r="FF372" s="10"/>
      <c r="FG372" s="10"/>
      <c r="FH372" s="10"/>
      <c r="FI372" s="10"/>
      <c r="FJ372" s="10"/>
      <c r="FK372" s="10"/>
      <c r="FL372" s="10"/>
      <c r="FM372" s="10"/>
      <c r="FN372" s="10"/>
      <c r="FO372" s="10"/>
      <c r="FP372" s="10"/>
      <c r="FQ372" s="10"/>
      <c r="FR372" s="10"/>
      <c r="FS372" s="10"/>
      <c r="FT372" s="10"/>
      <c r="FU372" s="10"/>
      <c r="FV372" s="10"/>
      <c r="FW372" s="10"/>
      <c r="FX372" s="10"/>
      <c r="FY372" s="10"/>
      <c r="FZ372" s="10"/>
      <c r="GA372" s="10"/>
      <c r="GB372" s="10"/>
    </row>
    <row r="373" spans="1:184">
      <c r="A373" s="22" t="s">
        <v>313</v>
      </c>
      <c r="B373" s="22" t="s">
        <v>314</v>
      </c>
      <c r="C373" s="44"/>
      <c r="D373" s="42" t="s">
        <v>41</v>
      </c>
      <c r="E373" s="33"/>
      <c r="F373" s="34"/>
      <c r="G373" s="35"/>
      <c r="H373" s="36">
        <f>J373+K373+AF373</f>
        <v>582.35500000000002</v>
      </c>
      <c r="I373" s="37">
        <v>0</v>
      </c>
      <c r="J373" s="36">
        <v>0</v>
      </c>
      <c r="K373" s="36">
        <f>SUM(M373:Q373)</f>
        <v>582.35500000000002</v>
      </c>
      <c r="L373" s="36">
        <v>0</v>
      </c>
      <c r="M373" s="12">
        <v>0</v>
      </c>
      <c r="N373" s="36">
        <v>0</v>
      </c>
      <c r="O373" s="38">
        <f>1.7-1.7</f>
        <v>0</v>
      </c>
      <c r="P373" s="96">
        <v>328.50900000000001</v>
      </c>
      <c r="Q373" s="96">
        <f>156.096+97.75</f>
        <v>253.846</v>
      </c>
      <c r="R373" s="97">
        <v>0</v>
      </c>
      <c r="S373" s="97">
        <v>0</v>
      </c>
      <c r="T373" s="97">
        <f>SUM(U373:AE373)</f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118">
        <f t="shared" si="237"/>
        <v>0</v>
      </c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  <c r="EI373" s="10"/>
      <c r="EJ373" s="10"/>
      <c r="EK373" s="10"/>
      <c r="EL373" s="10"/>
      <c r="EM373" s="10"/>
      <c r="EN373" s="10"/>
      <c r="EO373" s="10"/>
      <c r="EP373" s="10"/>
      <c r="EQ373" s="10"/>
      <c r="ER373" s="10"/>
      <c r="ES373" s="10"/>
      <c r="ET373" s="10"/>
      <c r="EU373" s="10"/>
      <c r="EV373" s="10"/>
      <c r="EW373" s="10"/>
      <c r="EX373" s="10"/>
      <c r="EY373" s="10"/>
      <c r="EZ373" s="10"/>
      <c r="FA373" s="10"/>
      <c r="FB373" s="10"/>
      <c r="FC373" s="10"/>
      <c r="FD373" s="10"/>
      <c r="FE373" s="10"/>
      <c r="FF373" s="10"/>
      <c r="FG373" s="10"/>
      <c r="FH373" s="10"/>
      <c r="FI373" s="10"/>
      <c r="FJ373" s="10"/>
      <c r="FK373" s="10"/>
      <c r="FL373" s="10"/>
      <c r="FM373" s="10"/>
      <c r="FN373" s="10"/>
      <c r="FO373" s="10"/>
      <c r="FP373" s="10"/>
      <c r="FQ373" s="10"/>
      <c r="FR373" s="10"/>
      <c r="FS373" s="10"/>
      <c r="FT373" s="10"/>
      <c r="FU373" s="10"/>
      <c r="FV373" s="10"/>
      <c r="FW373" s="10"/>
      <c r="FX373" s="10"/>
      <c r="FY373" s="10"/>
      <c r="FZ373" s="10"/>
      <c r="GA373" s="10"/>
      <c r="GB373" s="10"/>
    </row>
    <row r="374" spans="1:184" ht="13.9" customHeight="1">
      <c r="C374" s="57" t="s">
        <v>228</v>
      </c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  <c r="Z374" s="109"/>
      <c r="AA374" s="109"/>
      <c r="AB374" s="109"/>
      <c r="AC374" s="109"/>
      <c r="AD374" s="109"/>
      <c r="AE374" s="109"/>
      <c r="AF374" s="119">
        <f t="shared" si="237"/>
        <v>0</v>
      </c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  <c r="FD374" s="10"/>
      <c r="FE374" s="10"/>
      <c r="FF374" s="10"/>
      <c r="FG374" s="10"/>
      <c r="FH374" s="10"/>
      <c r="FI374" s="10"/>
      <c r="FJ374" s="10"/>
      <c r="FK374" s="10"/>
      <c r="FL374" s="10"/>
      <c r="FM374" s="10"/>
      <c r="FN374" s="10"/>
      <c r="FO374" s="10"/>
      <c r="FP374" s="10"/>
      <c r="FQ374" s="10"/>
      <c r="FR374" s="10"/>
      <c r="FS374" s="10"/>
      <c r="FT374" s="10"/>
      <c r="FU374" s="10"/>
      <c r="FV374" s="10"/>
      <c r="FW374" s="10"/>
      <c r="FX374" s="10"/>
      <c r="FY374" s="10"/>
      <c r="FZ374" s="10"/>
      <c r="GA374" s="10"/>
      <c r="GB374" s="10"/>
    </row>
    <row r="375" spans="1:184" ht="22.5">
      <c r="A375" s="22" t="s">
        <v>313</v>
      </c>
      <c r="B375" s="22" t="s">
        <v>314</v>
      </c>
      <c r="C375" s="21">
        <v>126</v>
      </c>
      <c r="D375" s="26" t="s">
        <v>229</v>
      </c>
      <c r="E375" s="27" t="s">
        <v>230</v>
      </c>
      <c r="F375" s="28" t="s">
        <v>231</v>
      </c>
      <c r="G375" s="29">
        <f>H376</f>
        <v>722234.75399999996</v>
      </c>
      <c r="H375" s="30">
        <f>H376+H377+H378</f>
        <v>835135.75399999996</v>
      </c>
      <c r="I375" s="31">
        <v>774055.93400000001</v>
      </c>
      <c r="J375" s="31">
        <v>802626.00699999998</v>
      </c>
      <c r="K375" s="31">
        <f t="shared" ref="K375:K402" si="315">SUM(M375:Q375)</f>
        <v>32509.746999999999</v>
      </c>
      <c r="L375" s="30">
        <f>L376+L377+L378</f>
        <v>28570.073</v>
      </c>
      <c r="M375" s="30">
        <f t="shared" ref="M375:S375" si="316">M376+M377+M378</f>
        <v>14626.067999999999</v>
      </c>
      <c r="N375" s="30">
        <f t="shared" si="316"/>
        <v>15320.647999999999</v>
      </c>
      <c r="O375" s="30">
        <f t="shared" si="316"/>
        <v>2563.0309999999999</v>
      </c>
      <c r="P375" s="95">
        <f t="shared" si="316"/>
        <v>0</v>
      </c>
      <c r="Q375" s="95">
        <f t="shared" si="316"/>
        <v>0</v>
      </c>
      <c r="R375" s="95">
        <f t="shared" si="316"/>
        <v>0</v>
      </c>
      <c r="S375" s="95">
        <f t="shared" si="316"/>
        <v>0</v>
      </c>
      <c r="T375" s="95">
        <f t="shared" ref="T375:T402" si="317">SUM(U375:AE375)</f>
        <v>0</v>
      </c>
      <c r="U375" s="95">
        <f>U376+U377+U378</f>
        <v>0</v>
      </c>
      <c r="V375" s="95">
        <f t="shared" ref="V375:AE375" si="318">V376+V377+V378</f>
        <v>0</v>
      </c>
      <c r="W375" s="95">
        <f t="shared" si="318"/>
        <v>0</v>
      </c>
      <c r="X375" s="95">
        <f t="shared" si="318"/>
        <v>0</v>
      </c>
      <c r="Y375" s="95">
        <f t="shared" si="318"/>
        <v>0</v>
      </c>
      <c r="Z375" s="95">
        <f t="shared" si="318"/>
        <v>0</v>
      </c>
      <c r="AA375" s="95">
        <f t="shared" si="318"/>
        <v>0</v>
      </c>
      <c r="AB375" s="95">
        <f t="shared" si="318"/>
        <v>0</v>
      </c>
      <c r="AC375" s="95">
        <f t="shared" si="318"/>
        <v>0</v>
      </c>
      <c r="AD375" s="95">
        <f t="shared" si="318"/>
        <v>0</v>
      </c>
      <c r="AE375" s="95">
        <f t="shared" si="318"/>
        <v>0</v>
      </c>
      <c r="AF375" s="30">
        <f t="shared" si="237"/>
        <v>0</v>
      </c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  <c r="EI375" s="10"/>
      <c r="EJ375" s="10"/>
      <c r="EK375" s="10"/>
      <c r="EL375" s="10"/>
      <c r="EM375" s="10"/>
      <c r="EN375" s="10"/>
      <c r="EO375" s="10"/>
      <c r="EP375" s="10"/>
      <c r="EQ375" s="10"/>
      <c r="ER375" s="10"/>
      <c r="ES375" s="10"/>
      <c r="ET375" s="10"/>
      <c r="EU375" s="10"/>
      <c r="EV375" s="10"/>
      <c r="EW375" s="10"/>
      <c r="EX375" s="10"/>
      <c r="EY375" s="10"/>
      <c r="EZ375" s="10"/>
      <c r="FA375" s="10"/>
      <c r="FB375" s="10"/>
      <c r="FC375" s="10"/>
      <c r="FD375" s="10"/>
      <c r="FE375" s="10"/>
      <c r="FF375" s="10"/>
      <c r="FG375" s="10"/>
      <c r="FH375" s="10"/>
      <c r="FI375" s="10"/>
      <c r="FJ375" s="10"/>
      <c r="FK375" s="10"/>
      <c r="FL375" s="10"/>
      <c r="FM375" s="10"/>
      <c r="FN375" s="10"/>
      <c r="FO375" s="10"/>
      <c r="FP375" s="10"/>
      <c r="FQ375" s="10"/>
      <c r="FR375" s="10"/>
      <c r="FS375" s="10"/>
      <c r="FT375" s="10"/>
      <c r="FU375" s="10"/>
      <c r="FV375" s="10"/>
      <c r="FW375" s="10"/>
      <c r="FX375" s="10"/>
      <c r="FY375" s="10"/>
      <c r="FZ375" s="10"/>
      <c r="GA375" s="10"/>
      <c r="GB375" s="10"/>
    </row>
    <row r="376" spans="1:184">
      <c r="A376" s="22" t="s">
        <v>313</v>
      </c>
      <c r="B376" s="22" t="s">
        <v>314</v>
      </c>
      <c r="C376" s="44"/>
      <c r="D376" s="11" t="s">
        <v>31</v>
      </c>
      <c r="E376" s="33"/>
      <c r="F376" s="34"/>
      <c r="G376" s="35"/>
      <c r="H376" s="36">
        <f>J376+K376+AF376</f>
        <v>722234.75399999996</v>
      </c>
      <c r="I376" s="37">
        <v>661154.93400000001</v>
      </c>
      <c r="J376" s="36">
        <v>689725.00699999998</v>
      </c>
      <c r="K376" s="36">
        <f t="shared" si="315"/>
        <v>32509.746999999999</v>
      </c>
      <c r="L376" s="36">
        <v>28570.073</v>
      </c>
      <c r="M376" s="36">
        <v>14626.067999999999</v>
      </c>
      <c r="N376" s="36">
        <v>15320.647999999999</v>
      </c>
      <c r="O376" s="36">
        <v>2563.0309999999999</v>
      </c>
      <c r="P376" s="97">
        <v>0</v>
      </c>
      <c r="Q376" s="97">
        <v>0</v>
      </c>
      <c r="R376" s="97">
        <v>0</v>
      </c>
      <c r="S376" s="97">
        <v>0</v>
      </c>
      <c r="T376" s="97">
        <f t="shared" si="317"/>
        <v>0</v>
      </c>
      <c r="U376" s="97">
        <v>0</v>
      </c>
      <c r="V376" s="97">
        <v>0</v>
      </c>
      <c r="W376" s="97">
        <v>0</v>
      </c>
      <c r="X376" s="97">
        <v>0</v>
      </c>
      <c r="Y376" s="97">
        <v>0</v>
      </c>
      <c r="Z376" s="97">
        <v>0</v>
      </c>
      <c r="AA376" s="97">
        <v>0</v>
      </c>
      <c r="AB376" s="97">
        <v>0</v>
      </c>
      <c r="AC376" s="97">
        <v>0</v>
      </c>
      <c r="AD376" s="97">
        <v>0</v>
      </c>
      <c r="AE376" s="97">
        <v>0</v>
      </c>
      <c r="AF376" s="120">
        <f t="shared" si="237"/>
        <v>0</v>
      </c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  <c r="FD376" s="10"/>
      <c r="FE376" s="10"/>
      <c r="FF376" s="10"/>
      <c r="FG376" s="10"/>
      <c r="FH376" s="10"/>
      <c r="FI376" s="10"/>
      <c r="FJ376" s="10"/>
      <c r="FK376" s="10"/>
      <c r="FL376" s="10"/>
      <c r="FM376" s="10"/>
      <c r="FN376" s="10"/>
      <c r="FO376" s="10"/>
      <c r="FP376" s="10"/>
      <c r="FQ376" s="10"/>
      <c r="FR376" s="10"/>
      <c r="FS376" s="10"/>
      <c r="FT376" s="10"/>
      <c r="FU376" s="10"/>
      <c r="FV376" s="10"/>
      <c r="FW376" s="10"/>
      <c r="FX376" s="10"/>
      <c r="FY376" s="10"/>
      <c r="FZ376" s="10"/>
      <c r="GA376" s="10"/>
      <c r="GB376" s="10"/>
    </row>
    <row r="377" spans="1:184">
      <c r="A377" s="22" t="s">
        <v>313</v>
      </c>
      <c r="B377" s="22" t="s">
        <v>314</v>
      </c>
      <c r="C377" s="44"/>
      <c r="D377" s="11" t="s">
        <v>41</v>
      </c>
      <c r="E377" s="33"/>
      <c r="F377" s="34"/>
      <c r="G377" s="35"/>
      <c r="H377" s="36">
        <f>J377+K377+AF377</f>
        <v>99931</v>
      </c>
      <c r="I377" s="37">
        <v>99931</v>
      </c>
      <c r="J377" s="36">
        <v>99931</v>
      </c>
      <c r="K377" s="36">
        <f t="shared" si="315"/>
        <v>0</v>
      </c>
      <c r="L377" s="36">
        <v>0</v>
      </c>
      <c r="M377" s="36">
        <v>0</v>
      </c>
      <c r="N377" s="36">
        <v>0</v>
      </c>
      <c r="O377" s="36">
        <v>0</v>
      </c>
      <c r="P377" s="97">
        <v>0</v>
      </c>
      <c r="Q377" s="97">
        <v>0</v>
      </c>
      <c r="R377" s="97">
        <v>0</v>
      </c>
      <c r="S377" s="97">
        <v>0</v>
      </c>
      <c r="T377" s="97">
        <f t="shared" si="317"/>
        <v>0</v>
      </c>
      <c r="U377" s="97">
        <v>0</v>
      </c>
      <c r="V377" s="97">
        <v>0</v>
      </c>
      <c r="W377" s="97">
        <v>0</v>
      </c>
      <c r="X377" s="97">
        <v>0</v>
      </c>
      <c r="Y377" s="97">
        <v>0</v>
      </c>
      <c r="Z377" s="97">
        <v>0</v>
      </c>
      <c r="AA377" s="97">
        <v>0</v>
      </c>
      <c r="AB377" s="97">
        <v>0</v>
      </c>
      <c r="AC377" s="97">
        <v>0</v>
      </c>
      <c r="AD377" s="97">
        <v>0</v>
      </c>
      <c r="AE377" s="97">
        <v>0</v>
      </c>
      <c r="AF377" s="120">
        <f t="shared" si="237"/>
        <v>0</v>
      </c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0"/>
      <c r="FC377" s="10"/>
      <c r="FD377" s="10"/>
      <c r="FE377" s="10"/>
      <c r="FF377" s="10"/>
      <c r="FG377" s="10"/>
      <c r="FH377" s="10"/>
      <c r="FI377" s="10"/>
      <c r="FJ377" s="10"/>
      <c r="FK377" s="10"/>
      <c r="FL377" s="10"/>
      <c r="FM377" s="10"/>
      <c r="FN377" s="10"/>
      <c r="FO377" s="10"/>
      <c r="FP377" s="10"/>
      <c r="FQ377" s="10"/>
      <c r="FR377" s="10"/>
      <c r="FS377" s="10"/>
      <c r="FT377" s="10"/>
      <c r="FU377" s="10"/>
      <c r="FV377" s="10"/>
      <c r="FW377" s="10"/>
      <c r="FX377" s="10"/>
      <c r="FY377" s="10"/>
      <c r="FZ377" s="10"/>
      <c r="GA377" s="10"/>
      <c r="GB377" s="10"/>
    </row>
    <row r="378" spans="1:184">
      <c r="A378" s="22" t="s">
        <v>313</v>
      </c>
      <c r="B378" s="22" t="s">
        <v>314</v>
      </c>
      <c r="C378" s="44"/>
      <c r="D378" s="11" t="s">
        <v>232</v>
      </c>
      <c r="E378" s="33"/>
      <c r="F378" s="34"/>
      <c r="G378" s="35"/>
      <c r="H378" s="36">
        <f>J378+K378+AF378</f>
        <v>12970</v>
      </c>
      <c r="I378" s="37">
        <v>12970</v>
      </c>
      <c r="J378" s="36">
        <v>12970</v>
      </c>
      <c r="K378" s="36">
        <f t="shared" si="315"/>
        <v>0</v>
      </c>
      <c r="L378" s="36">
        <v>0</v>
      </c>
      <c r="M378" s="36">
        <v>0</v>
      </c>
      <c r="N378" s="36">
        <v>0</v>
      </c>
      <c r="O378" s="36">
        <v>0</v>
      </c>
      <c r="P378" s="97">
        <v>0</v>
      </c>
      <c r="Q378" s="97">
        <v>0</v>
      </c>
      <c r="R378" s="97">
        <v>0</v>
      </c>
      <c r="S378" s="97">
        <v>0</v>
      </c>
      <c r="T378" s="97">
        <f t="shared" si="317"/>
        <v>0</v>
      </c>
      <c r="U378" s="97">
        <v>0</v>
      </c>
      <c r="V378" s="97">
        <v>0</v>
      </c>
      <c r="W378" s="97">
        <v>0</v>
      </c>
      <c r="X378" s="97">
        <v>0</v>
      </c>
      <c r="Y378" s="97">
        <v>0</v>
      </c>
      <c r="Z378" s="97">
        <v>0</v>
      </c>
      <c r="AA378" s="97">
        <v>0</v>
      </c>
      <c r="AB378" s="97">
        <v>0</v>
      </c>
      <c r="AC378" s="97">
        <v>0</v>
      </c>
      <c r="AD378" s="97">
        <v>0</v>
      </c>
      <c r="AE378" s="97">
        <v>0</v>
      </c>
      <c r="AF378" s="120">
        <f t="shared" si="237"/>
        <v>0</v>
      </c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  <c r="EI378" s="10"/>
      <c r="EJ378" s="10"/>
      <c r="EK378" s="10"/>
      <c r="EL378" s="10"/>
      <c r="EM378" s="10"/>
      <c r="EN378" s="10"/>
      <c r="EO378" s="10"/>
      <c r="EP378" s="10"/>
      <c r="EQ378" s="10"/>
      <c r="ER378" s="10"/>
      <c r="ES378" s="10"/>
      <c r="ET378" s="10"/>
      <c r="EU378" s="10"/>
      <c r="EV378" s="10"/>
      <c r="EW378" s="10"/>
      <c r="EX378" s="10"/>
      <c r="EY378" s="10"/>
      <c r="EZ378" s="10"/>
      <c r="FA378" s="10"/>
      <c r="FB378" s="10"/>
      <c r="FC378" s="10"/>
      <c r="FD378" s="10"/>
      <c r="FE378" s="10"/>
      <c r="FF378" s="10"/>
      <c r="FG378" s="10"/>
      <c r="FH378" s="10"/>
      <c r="FI378" s="10"/>
      <c r="FJ378" s="10"/>
      <c r="FK378" s="10"/>
      <c r="FL378" s="10"/>
      <c r="FM378" s="10"/>
      <c r="FN378" s="10"/>
      <c r="FO378" s="10"/>
      <c r="FP378" s="10"/>
      <c r="FQ378" s="10"/>
      <c r="FR378" s="10"/>
      <c r="FS378" s="10"/>
      <c r="FT378" s="10"/>
      <c r="FU378" s="10"/>
      <c r="FV378" s="10"/>
      <c r="FW378" s="10"/>
      <c r="FX378" s="10"/>
      <c r="FY378" s="10"/>
      <c r="FZ378" s="10"/>
      <c r="GA378" s="10"/>
      <c r="GB378" s="10"/>
    </row>
    <row r="379" spans="1:184" ht="49.5" customHeight="1">
      <c r="A379" s="22" t="s">
        <v>311</v>
      </c>
      <c r="C379" s="21">
        <v>127</v>
      </c>
      <c r="D379" s="41" t="s">
        <v>233</v>
      </c>
      <c r="E379" s="27" t="s">
        <v>432</v>
      </c>
      <c r="F379" s="28" t="s">
        <v>234</v>
      </c>
      <c r="G379" s="29">
        <f>H380</f>
        <v>25483.857</v>
      </c>
      <c r="H379" s="30">
        <f>H380+H381</f>
        <v>32029.457000000002</v>
      </c>
      <c r="I379" s="30">
        <f>I380+I381</f>
        <v>17230.900000000001</v>
      </c>
      <c r="J379" s="30">
        <f>J380+J381</f>
        <v>19490.161</v>
      </c>
      <c r="K379" s="31">
        <f t="shared" si="315"/>
        <v>12539.296</v>
      </c>
      <c r="L379" s="30">
        <f t="shared" ref="L379:S379" si="319">L380+L381</f>
        <v>2259.261</v>
      </c>
      <c r="M379" s="30">
        <f t="shared" si="319"/>
        <v>6046.018</v>
      </c>
      <c r="N379" s="30">
        <f t="shared" si="319"/>
        <v>1596.1790000000001</v>
      </c>
      <c r="O379" s="30">
        <f t="shared" si="319"/>
        <v>3168.8850000000002</v>
      </c>
      <c r="P379" s="95">
        <f t="shared" si="319"/>
        <v>238.54400000000001</v>
      </c>
      <c r="Q379" s="95">
        <f t="shared" si="319"/>
        <v>1489.67</v>
      </c>
      <c r="R379" s="95">
        <f t="shared" si="319"/>
        <v>0</v>
      </c>
      <c r="S379" s="95">
        <f t="shared" si="319"/>
        <v>0</v>
      </c>
      <c r="T379" s="95">
        <f t="shared" si="317"/>
        <v>0</v>
      </c>
      <c r="U379" s="95">
        <f>U380+U381</f>
        <v>0</v>
      </c>
      <c r="V379" s="95">
        <f t="shared" ref="V379:AE379" si="320">V380+V381</f>
        <v>0</v>
      </c>
      <c r="W379" s="95">
        <f t="shared" si="320"/>
        <v>0</v>
      </c>
      <c r="X379" s="95">
        <f t="shared" si="320"/>
        <v>0</v>
      </c>
      <c r="Y379" s="95">
        <f t="shared" si="320"/>
        <v>0</v>
      </c>
      <c r="Z379" s="95">
        <f t="shared" si="320"/>
        <v>0</v>
      </c>
      <c r="AA379" s="95">
        <f t="shared" si="320"/>
        <v>0</v>
      </c>
      <c r="AB379" s="95">
        <f t="shared" si="320"/>
        <v>0</v>
      </c>
      <c r="AC379" s="95">
        <f t="shared" si="320"/>
        <v>0</v>
      </c>
      <c r="AD379" s="95">
        <f t="shared" si="320"/>
        <v>0</v>
      </c>
      <c r="AE379" s="95">
        <f t="shared" si="320"/>
        <v>0</v>
      </c>
      <c r="AF379" s="30">
        <f t="shared" si="237"/>
        <v>0</v>
      </c>
    </row>
    <row r="380" spans="1:184">
      <c r="A380" s="22" t="s">
        <v>311</v>
      </c>
      <c r="C380" s="44"/>
      <c r="D380" s="11" t="s">
        <v>31</v>
      </c>
      <c r="E380" s="33"/>
      <c r="F380" s="34"/>
      <c r="G380" s="35"/>
      <c r="H380" s="36">
        <f>J380+K380+AF380</f>
        <v>25483.857</v>
      </c>
      <c r="I380" s="37">
        <v>13710.9</v>
      </c>
      <c r="J380" s="36">
        <v>15022.960999999999</v>
      </c>
      <c r="K380" s="36">
        <f t="shared" si="315"/>
        <v>10460.896000000001</v>
      </c>
      <c r="L380" s="36">
        <v>1312.0609999999999</v>
      </c>
      <c r="M380" s="36">
        <v>4545.4489999999996</v>
      </c>
      <c r="N380" s="36">
        <v>1438.1790000000001</v>
      </c>
      <c r="O380" s="36">
        <f>3649.054-800-100</f>
        <v>2749.0540000000001</v>
      </c>
      <c r="P380" s="97">
        <v>238.54400000000001</v>
      </c>
      <c r="Q380" s="97">
        <v>1489.67</v>
      </c>
      <c r="R380" s="97">
        <v>0</v>
      </c>
      <c r="S380" s="97">
        <v>0</v>
      </c>
      <c r="T380" s="97">
        <f t="shared" si="317"/>
        <v>0</v>
      </c>
      <c r="U380" s="97">
        <v>0</v>
      </c>
      <c r="V380" s="97">
        <v>0</v>
      </c>
      <c r="W380" s="97">
        <v>0</v>
      </c>
      <c r="X380" s="97">
        <v>0</v>
      </c>
      <c r="Y380" s="97">
        <v>0</v>
      </c>
      <c r="Z380" s="97">
        <v>0</v>
      </c>
      <c r="AA380" s="97">
        <v>0</v>
      </c>
      <c r="AB380" s="97">
        <v>0</v>
      </c>
      <c r="AC380" s="97">
        <v>0</v>
      </c>
      <c r="AD380" s="97">
        <v>0</v>
      </c>
      <c r="AE380" s="97">
        <v>0</v>
      </c>
      <c r="AF380" s="120">
        <f t="shared" si="237"/>
        <v>0</v>
      </c>
    </row>
    <row r="381" spans="1:184">
      <c r="A381" s="22" t="s">
        <v>311</v>
      </c>
      <c r="C381" s="44"/>
      <c r="D381" s="11" t="s">
        <v>122</v>
      </c>
      <c r="E381" s="33"/>
      <c r="F381" s="34"/>
      <c r="G381" s="35"/>
      <c r="H381" s="36">
        <f>J381+K381+AF381</f>
        <v>6545.6</v>
      </c>
      <c r="I381" s="37">
        <v>3520</v>
      </c>
      <c r="J381" s="36">
        <v>4467.2</v>
      </c>
      <c r="K381" s="36">
        <f t="shared" si="315"/>
        <v>2078.4</v>
      </c>
      <c r="L381" s="36">
        <v>947.2</v>
      </c>
      <c r="M381" s="36">
        <v>1500.569</v>
      </c>
      <c r="N381" s="36">
        <v>158</v>
      </c>
      <c r="O381" s="36">
        <v>419.83100000000002</v>
      </c>
      <c r="P381" s="97">
        <v>0</v>
      </c>
      <c r="Q381" s="97">
        <v>0</v>
      </c>
      <c r="R381" s="97">
        <v>0</v>
      </c>
      <c r="S381" s="97">
        <v>0</v>
      </c>
      <c r="T381" s="97">
        <f t="shared" si="317"/>
        <v>0</v>
      </c>
      <c r="U381" s="97">
        <v>0</v>
      </c>
      <c r="V381" s="97">
        <v>0</v>
      </c>
      <c r="W381" s="97">
        <v>0</v>
      </c>
      <c r="X381" s="97">
        <v>0</v>
      </c>
      <c r="Y381" s="97">
        <v>0</v>
      </c>
      <c r="Z381" s="97">
        <v>0</v>
      </c>
      <c r="AA381" s="97">
        <v>0</v>
      </c>
      <c r="AB381" s="97">
        <v>0</v>
      </c>
      <c r="AC381" s="97">
        <v>0</v>
      </c>
      <c r="AD381" s="97">
        <v>0</v>
      </c>
      <c r="AE381" s="97">
        <v>0</v>
      </c>
      <c r="AF381" s="120">
        <f t="shared" si="237"/>
        <v>0</v>
      </c>
    </row>
    <row r="382" spans="1:184" ht="42.75" customHeight="1">
      <c r="A382" s="22" t="s">
        <v>311</v>
      </c>
      <c r="C382" s="21">
        <v>128</v>
      </c>
      <c r="D382" s="26" t="s">
        <v>235</v>
      </c>
      <c r="E382" s="27" t="s">
        <v>236</v>
      </c>
      <c r="F382" s="28" t="s">
        <v>365</v>
      </c>
      <c r="G382" s="29">
        <f>H383</f>
        <v>49676.326030000004</v>
      </c>
      <c r="H382" s="77">
        <f>H383</f>
        <v>49676.326030000004</v>
      </c>
      <c r="I382" s="31">
        <f>I383</f>
        <v>1047.694</v>
      </c>
      <c r="J382" s="31">
        <f>J383</f>
        <v>14526.527</v>
      </c>
      <c r="K382" s="31">
        <f t="shared" si="315"/>
        <v>35149.799030000002</v>
      </c>
      <c r="L382" s="30">
        <f>L383</f>
        <v>13478.833000000001</v>
      </c>
      <c r="M382" s="30">
        <f t="shared" ref="M382:S382" si="321">M383</f>
        <v>20280.485000000001</v>
      </c>
      <c r="N382" s="30">
        <f t="shared" si="321"/>
        <v>14223.825999999999</v>
      </c>
      <c r="O382" s="30">
        <f t="shared" si="321"/>
        <v>645.48802999999998</v>
      </c>
      <c r="P382" s="95">
        <f t="shared" si="321"/>
        <v>0</v>
      </c>
      <c r="Q382" s="95">
        <f t="shared" si="321"/>
        <v>0</v>
      </c>
      <c r="R382" s="95">
        <f t="shared" si="321"/>
        <v>0</v>
      </c>
      <c r="S382" s="95">
        <f t="shared" si="321"/>
        <v>0</v>
      </c>
      <c r="T382" s="95">
        <f t="shared" si="317"/>
        <v>0</v>
      </c>
      <c r="U382" s="95">
        <f>U383</f>
        <v>0</v>
      </c>
      <c r="V382" s="95">
        <f t="shared" ref="V382:AE382" si="322">V383</f>
        <v>0</v>
      </c>
      <c r="W382" s="95">
        <f t="shared" si="322"/>
        <v>0</v>
      </c>
      <c r="X382" s="95">
        <f t="shared" si="322"/>
        <v>0</v>
      </c>
      <c r="Y382" s="95">
        <f t="shared" si="322"/>
        <v>0</v>
      </c>
      <c r="Z382" s="95">
        <f t="shared" si="322"/>
        <v>0</v>
      </c>
      <c r="AA382" s="95">
        <f t="shared" si="322"/>
        <v>0</v>
      </c>
      <c r="AB382" s="95">
        <f t="shared" si="322"/>
        <v>0</v>
      </c>
      <c r="AC382" s="95">
        <f t="shared" si="322"/>
        <v>0</v>
      </c>
      <c r="AD382" s="95">
        <f t="shared" si="322"/>
        <v>0</v>
      </c>
      <c r="AE382" s="95">
        <f t="shared" si="322"/>
        <v>0</v>
      </c>
      <c r="AF382" s="30">
        <f t="shared" si="237"/>
        <v>0</v>
      </c>
    </row>
    <row r="383" spans="1:184">
      <c r="A383" s="22" t="s">
        <v>311</v>
      </c>
      <c r="C383" s="44"/>
      <c r="D383" s="11" t="s">
        <v>31</v>
      </c>
      <c r="E383" s="33"/>
      <c r="F383" s="34"/>
      <c r="G383" s="35"/>
      <c r="H383" s="36">
        <f>J383+K383+AF383</f>
        <v>49676.326030000004</v>
      </c>
      <c r="I383" s="37">
        <v>1047.694</v>
      </c>
      <c r="J383" s="36">
        <v>14526.527</v>
      </c>
      <c r="K383" s="36">
        <f t="shared" si="315"/>
        <v>35149.799030000002</v>
      </c>
      <c r="L383" s="36">
        <v>13478.833000000001</v>
      </c>
      <c r="M383" s="36">
        <v>20280.485000000001</v>
      </c>
      <c r="N383" s="36">
        <v>14223.825999999999</v>
      </c>
      <c r="O383" s="38">
        <f>818.174-129.68597-43</f>
        <v>645.48802999999998</v>
      </c>
      <c r="P383" s="97">
        <v>0</v>
      </c>
      <c r="Q383" s="97">
        <v>0</v>
      </c>
      <c r="R383" s="97">
        <v>0</v>
      </c>
      <c r="S383" s="97">
        <v>0</v>
      </c>
      <c r="T383" s="97">
        <f t="shared" si="317"/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120">
        <f t="shared" si="237"/>
        <v>0</v>
      </c>
    </row>
    <row r="384" spans="1:184" ht="22.5">
      <c r="A384" s="22" t="s">
        <v>312</v>
      </c>
      <c r="B384" s="22" t="s">
        <v>314</v>
      </c>
      <c r="C384" s="21">
        <v>129</v>
      </c>
      <c r="D384" s="26" t="s">
        <v>237</v>
      </c>
      <c r="E384" s="27" t="s">
        <v>230</v>
      </c>
      <c r="F384" s="28" t="s">
        <v>238</v>
      </c>
      <c r="G384" s="29">
        <f>H385</f>
        <v>75781.337</v>
      </c>
      <c r="H384" s="30">
        <f>H385+H386+H387</f>
        <v>117533.95699999999</v>
      </c>
      <c r="I384" s="31">
        <v>116941.837</v>
      </c>
      <c r="J384" s="31">
        <v>116981.45699999999</v>
      </c>
      <c r="K384" s="31">
        <f t="shared" si="315"/>
        <v>552.49999999999989</v>
      </c>
      <c r="L384" s="30">
        <f>L385+L386+L387</f>
        <v>39.619999999999997</v>
      </c>
      <c r="M384" s="30">
        <f t="shared" ref="M384:S384" si="323">M385+M386+M387</f>
        <v>0.49999999999991473</v>
      </c>
      <c r="N384" s="30">
        <f t="shared" si="323"/>
        <v>552</v>
      </c>
      <c r="O384" s="30">
        <f t="shared" si="323"/>
        <v>0</v>
      </c>
      <c r="P384" s="95">
        <f t="shared" si="323"/>
        <v>0</v>
      </c>
      <c r="Q384" s="95">
        <f t="shared" si="323"/>
        <v>0</v>
      </c>
      <c r="R384" s="95">
        <f t="shared" si="323"/>
        <v>0</v>
      </c>
      <c r="S384" s="95">
        <f t="shared" si="323"/>
        <v>0</v>
      </c>
      <c r="T384" s="95">
        <f t="shared" si="317"/>
        <v>0</v>
      </c>
      <c r="U384" s="95">
        <f>U385+U386+U387</f>
        <v>0</v>
      </c>
      <c r="V384" s="95">
        <f t="shared" ref="V384:AE384" si="324">V385+V386+V387</f>
        <v>0</v>
      </c>
      <c r="W384" s="95">
        <f t="shared" si="324"/>
        <v>0</v>
      </c>
      <c r="X384" s="95">
        <f t="shared" si="324"/>
        <v>0</v>
      </c>
      <c r="Y384" s="95">
        <f t="shared" si="324"/>
        <v>0</v>
      </c>
      <c r="Z384" s="95">
        <f t="shared" si="324"/>
        <v>0</v>
      </c>
      <c r="AA384" s="95">
        <f t="shared" si="324"/>
        <v>0</v>
      </c>
      <c r="AB384" s="95">
        <f t="shared" si="324"/>
        <v>0</v>
      </c>
      <c r="AC384" s="95">
        <f t="shared" si="324"/>
        <v>0</v>
      </c>
      <c r="AD384" s="95">
        <f t="shared" si="324"/>
        <v>0</v>
      </c>
      <c r="AE384" s="95">
        <f t="shared" si="324"/>
        <v>0</v>
      </c>
      <c r="AF384" s="30">
        <f t="shared" si="237"/>
        <v>0</v>
      </c>
    </row>
    <row r="385" spans="1:32">
      <c r="A385" s="22" t="s">
        <v>312</v>
      </c>
      <c r="B385" s="22" t="s">
        <v>314</v>
      </c>
      <c r="C385" s="44"/>
      <c r="D385" s="11" t="s">
        <v>31</v>
      </c>
      <c r="E385" s="33"/>
      <c r="F385" s="34"/>
      <c r="G385" s="35"/>
      <c r="H385" s="36">
        <f>J385+K385+AF385</f>
        <v>75781.337</v>
      </c>
      <c r="I385" s="37">
        <v>75189.217000000004</v>
      </c>
      <c r="J385" s="36">
        <v>75228.837</v>
      </c>
      <c r="K385" s="36">
        <f t="shared" si="315"/>
        <v>552.49999999999989</v>
      </c>
      <c r="L385" s="36">
        <v>39.619999999999997</v>
      </c>
      <c r="M385" s="36">
        <v>0.49999999999991473</v>
      </c>
      <c r="N385" s="36">
        <v>552</v>
      </c>
      <c r="O385" s="36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f t="shared" si="317"/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120">
        <f t="shared" si="237"/>
        <v>0</v>
      </c>
    </row>
    <row r="386" spans="1:32">
      <c r="A386" s="22" t="s">
        <v>312</v>
      </c>
      <c r="B386" s="22" t="s">
        <v>314</v>
      </c>
      <c r="C386" s="44"/>
      <c r="D386" s="11" t="s">
        <v>41</v>
      </c>
      <c r="E386" s="33"/>
      <c r="F386" s="34"/>
      <c r="G386" s="35"/>
      <c r="H386" s="36">
        <f>J386+K386+AF386</f>
        <v>32065.62</v>
      </c>
      <c r="I386" s="37">
        <v>32065.62</v>
      </c>
      <c r="J386" s="36">
        <v>32065.62</v>
      </c>
      <c r="K386" s="36">
        <f t="shared" si="315"/>
        <v>0</v>
      </c>
      <c r="L386" s="36">
        <v>0</v>
      </c>
      <c r="M386" s="36">
        <v>0</v>
      </c>
      <c r="N386" s="36">
        <v>0</v>
      </c>
      <c r="O386" s="36">
        <v>0</v>
      </c>
      <c r="P386" s="97">
        <v>0</v>
      </c>
      <c r="Q386" s="97">
        <v>0</v>
      </c>
      <c r="R386" s="97">
        <v>0</v>
      </c>
      <c r="S386" s="97">
        <v>0</v>
      </c>
      <c r="T386" s="97">
        <f t="shared" si="317"/>
        <v>0</v>
      </c>
      <c r="U386" s="97">
        <v>0</v>
      </c>
      <c r="V386" s="97">
        <v>0</v>
      </c>
      <c r="W386" s="97">
        <v>0</v>
      </c>
      <c r="X386" s="97">
        <v>0</v>
      </c>
      <c r="Y386" s="97">
        <v>0</v>
      </c>
      <c r="Z386" s="97">
        <v>0</v>
      </c>
      <c r="AA386" s="97">
        <v>0</v>
      </c>
      <c r="AB386" s="97">
        <v>0</v>
      </c>
      <c r="AC386" s="97">
        <v>0</v>
      </c>
      <c r="AD386" s="97">
        <v>0</v>
      </c>
      <c r="AE386" s="97">
        <v>0</v>
      </c>
      <c r="AF386" s="120">
        <f t="shared" si="237"/>
        <v>0</v>
      </c>
    </row>
    <row r="387" spans="1:32">
      <c r="A387" s="22" t="s">
        <v>312</v>
      </c>
      <c r="B387" s="22" t="s">
        <v>314</v>
      </c>
      <c r="C387" s="44"/>
      <c r="D387" s="11" t="s">
        <v>239</v>
      </c>
      <c r="E387" s="33"/>
      <c r="F387" s="34"/>
      <c r="G387" s="35"/>
      <c r="H387" s="36">
        <f>J387+K387+AF387</f>
        <v>9687</v>
      </c>
      <c r="I387" s="37">
        <v>9687</v>
      </c>
      <c r="J387" s="36">
        <v>9687</v>
      </c>
      <c r="K387" s="36">
        <f t="shared" si="315"/>
        <v>0</v>
      </c>
      <c r="L387" s="36">
        <v>0</v>
      </c>
      <c r="M387" s="36">
        <v>0</v>
      </c>
      <c r="N387" s="36">
        <v>0</v>
      </c>
      <c r="O387" s="36">
        <v>0</v>
      </c>
      <c r="P387" s="97">
        <v>0</v>
      </c>
      <c r="Q387" s="97">
        <v>0</v>
      </c>
      <c r="R387" s="97">
        <v>0</v>
      </c>
      <c r="S387" s="97">
        <v>0</v>
      </c>
      <c r="T387" s="97">
        <f t="shared" si="317"/>
        <v>0</v>
      </c>
      <c r="U387" s="97">
        <v>0</v>
      </c>
      <c r="V387" s="97">
        <v>0</v>
      </c>
      <c r="W387" s="97">
        <v>0</v>
      </c>
      <c r="X387" s="97">
        <v>0</v>
      </c>
      <c r="Y387" s="97">
        <v>0</v>
      </c>
      <c r="Z387" s="97">
        <v>0</v>
      </c>
      <c r="AA387" s="97">
        <v>0</v>
      </c>
      <c r="AB387" s="97">
        <v>0</v>
      </c>
      <c r="AC387" s="97">
        <v>0</v>
      </c>
      <c r="AD387" s="97">
        <v>0</v>
      </c>
      <c r="AE387" s="97">
        <v>0</v>
      </c>
      <c r="AF387" s="120">
        <f t="shared" si="237"/>
        <v>0</v>
      </c>
    </row>
    <row r="388" spans="1:32" ht="39">
      <c r="A388" s="22" t="s">
        <v>311</v>
      </c>
      <c r="C388" s="21">
        <v>130</v>
      </c>
      <c r="D388" s="26" t="s">
        <v>240</v>
      </c>
      <c r="E388" s="27" t="s">
        <v>241</v>
      </c>
      <c r="F388" s="28" t="s">
        <v>398</v>
      </c>
      <c r="G388" s="29">
        <f>H389</f>
        <v>89463.073000000004</v>
      </c>
      <c r="H388" s="30">
        <f>H389+H390</f>
        <v>94263.073000000004</v>
      </c>
      <c r="I388" s="30">
        <f>I389+I390</f>
        <v>56934.972999999998</v>
      </c>
      <c r="J388" s="30">
        <f>J389+J390</f>
        <v>58541.252999999997</v>
      </c>
      <c r="K388" s="31">
        <f t="shared" si="315"/>
        <v>21461.82</v>
      </c>
      <c r="L388" s="30">
        <f t="shared" ref="L388:S388" si="325">L389+L390</f>
        <v>1606.2800000000002</v>
      </c>
      <c r="M388" s="30">
        <f t="shared" si="325"/>
        <v>7544.66</v>
      </c>
      <c r="N388" s="30">
        <f t="shared" si="325"/>
        <v>2601.34</v>
      </c>
      <c r="O388" s="30">
        <f t="shared" si="325"/>
        <v>2760.85</v>
      </c>
      <c r="P388" s="95">
        <f t="shared" si="325"/>
        <v>2188.3000000000002</v>
      </c>
      <c r="Q388" s="95">
        <f t="shared" si="325"/>
        <v>6366.67</v>
      </c>
      <c r="R388" s="95">
        <f t="shared" si="325"/>
        <v>2260</v>
      </c>
      <c r="S388" s="95">
        <f t="shared" si="325"/>
        <v>4000</v>
      </c>
      <c r="T388" s="95">
        <f t="shared" si="317"/>
        <v>8000</v>
      </c>
      <c r="U388" s="95">
        <f>U389+U390</f>
        <v>4000</v>
      </c>
      <c r="V388" s="95">
        <f t="shared" ref="V388:AE388" si="326">V389+V390</f>
        <v>4000</v>
      </c>
      <c r="W388" s="95">
        <f t="shared" si="326"/>
        <v>0</v>
      </c>
      <c r="X388" s="95">
        <f t="shared" si="326"/>
        <v>0</v>
      </c>
      <c r="Y388" s="95">
        <f t="shared" si="326"/>
        <v>0</v>
      </c>
      <c r="Z388" s="95">
        <f t="shared" si="326"/>
        <v>0</v>
      </c>
      <c r="AA388" s="95">
        <f t="shared" si="326"/>
        <v>0</v>
      </c>
      <c r="AB388" s="95">
        <f t="shared" si="326"/>
        <v>0</v>
      </c>
      <c r="AC388" s="95">
        <f t="shared" si="326"/>
        <v>0</v>
      </c>
      <c r="AD388" s="95">
        <f t="shared" si="326"/>
        <v>0</v>
      </c>
      <c r="AE388" s="95">
        <f t="shared" si="326"/>
        <v>0</v>
      </c>
      <c r="AF388" s="30">
        <f t="shared" ref="AF388:AF454" si="327">R388+S388+T388</f>
        <v>14260</v>
      </c>
    </row>
    <row r="389" spans="1:32">
      <c r="A389" s="22" t="s">
        <v>311</v>
      </c>
      <c r="C389" s="44"/>
      <c r="D389" s="11" t="s">
        <v>31</v>
      </c>
      <c r="E389" s="33"/>
      <c r="F389" s="34"/>
      <c r="G389" s="35"/>
      <c r="H389" s="36">
        <f>J389+K389+AF389</f>
        <v>89463.073000000004</v>
      </c>
      <c r="I389" s="37">
        <v>52134.972999999998</v>
      </c>
      <c r="J389" s="36">
        <v>53741.252999999997</v>
      </c>
      <c r="K389" s="36">
        <f t="shared" si="315"/>
        <v>21461.82</v>
      </c>
      <c r="L389" s="36">
        <v>1606.2800000000002</v>
      </c>
      <c r="M389" s="36">
        <v>7544.66</v>
      </c>
      <c r="N389" s="36">
        <v>2601.34</v>
      </c>
      <c r="O389" s="38">
        <v>2760.85</v>
      </c>
      <c r="P389" s="97">
        <v>2188.3000000000002</v>
      </c>
      <c r="Q389" s="97">
        <f>5866.67+500</f>
        <v>6366.67</v>
      </c>
      <c r="R389" s="97">
        <f>1960+300</f>
        <v>2260</v>
      </c>
      <c r="S389" s="97">
        <v>4000</v>
      </c>
      <c r="T389" s="97">
        <f t="shared" si="317"/>
        <v>8000</v>
      </c>
      <c r="U389" s="97">
        <v>4000</v>
      </c>
      <c r="V389" s="97">
        <v>4000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120">
        <f t="shared" si="327"/>
        <v>14260</v>
      </c>
    </row>
    <row r="390" spans="1:32">
      <c r="A390" s="22" t="s">
        <v>311</v>
      </c>
      <c r="C390" s="44"/>
      <c r="D390" s="11" t="s">
        <v>79</v>
      </c>
      <c r="E390" s="33"/>
      <c r="F390" s="34"/>
      <c r="G390" s="35"/>
      <c r="H390" s="36">
        <f>J390+K390+AF390</f>
        <v>4800</v>
      </c>
      <c r="I390" s="37">
        <v>4800</v>
      </c>
      <c r="J390" s="36">
        <v>4800</v>
      </c>
      <c r="K390" s="36">
        <f t="shared" si="315"/>
        <v>0</v>
      </c>
      <c r="L390" s="36">
        <v>0</v>
      </c>
      <c r="M390" s="36">
        <v>0</v>
      </c>
      <c r="N390" s="36">
        <v>0</v>
      </c>
      <c r="O390" s="36">
        <v>0</v>
      </c>
      <c r="P390" s="97">
        <v>0</v>
      </c>
      <c r="Q390" s="97">
        <v>0</v>
      </c>
      <c r="R390" s="97">
        <v>0</v>
      </c>
      <c r="S390" s="97">
        <v>0</v>
      </c>
      <c r="T390" s="97">
        <f t="shared" si="317"/>
        <v>0</v>
      </c>
      <c r="U390" s="97">
        <v>0</v>
      </c>
      <c r="V390" s="97">
        <v>0</v>
      </c>
      <c r="W390" s="97">
        <v>0</v>
      </c>
      <c r="X390" s="97">
        <v>0</v>
      </c>
      <c r="Y390" s="97">
        <v>0</v>
      </c>
      <c r="Z390" s="97">
        <v>0</v>
      </c>
      <c r="AA390" s="97">
        <v>0</v>
      </c>
      <c r="AB390" s="97">
        <v>0</v>
      </c>
      <c r="AC390" s="97">
        <v>0</v>
      </c>
      <c r="AD390" s="97">
        <v>0</v>
      </c>
      <c r="AE390" s="97">
        <v>0</v>
      </c>
      <c r="AF390" s="120">
        <f t="shared" si="327"/>
        <v>0</v>
      </c>
    </row>
    <row r="391" spans="1:32" ht="22.5">
      <c r="A391" s="22" t="s">
        <v>313</v>
      </c>
      <c r="B391" s="22" t="s">
        <v>314</v>
      </c>
      <c r="C391" s="21">
        <v>131</v>
      </c>
      <c r="D391" s="26" t="s">
        <v>242</v>
      </c>
      <c r="E391" s="27" t="s">
        <v>243</v>
      </c>
      <c r="F391" s="28" t="s">
        <v>67</v>
      </c>
      <c r="G391" s="29">
        <f>H392</f>
        <v>5661.1980000000003</v>
      </c>
      <c r="H391" s="30">
        <f>H392+H393</f>
        <v>8105.7130000000006</v>
      </c>
      <c r="I391" s="30">
        <f>I392+I393</f>
        <v>3538</v>
      </c>
      <c r="J391" s="30">
        <f>J392+J393</f>
        <v>3538</v>
      </c>
      <c r="K391" s="31">
        <f t="shared" si="315"/>
        <v>4567.7129999999997</v>
      </c>
      <c r="L391" s="30">
        <f t="shared" ref="L391:S391" si="328">L392+L393</f>
        <v>0</v>
      </c>
      <c r="M391" s="30">
        <f t="shared" si="328"/>
        <v>200</v>
      </c>
      <c r="N391" s="30">
        <f t="shared" si="328"/>
        <v>49.814999999999998</v>
      </c>
      <c r="O391" s="30">
        <f t="shared" si="328"/>
        <v>0</v>
      </c>
      <c r="P391" s="95">
        <f t="shared" si="328"/>
        <v>4153.585</v>
      </c>
      <c r="Q391" s="95">
        <f t="shared" si="328"/>
        <v>164.31299999999999</v>
      </c>
      <c r="R391" s="95">
        <f t="shared" si="328"/>
        <v>0</v>
      </c>
      <c r="S391" s="95">
        <f t="shared" si="328"/>
        <v>0</v>
      </c>
      <c r="T391" s="95">
        <f t="shared" si="317"/>
        <v>0</v>
      </c>
      <c r="U391" s="95">
        <f>U392+U393</f>
        <v>0</v>
      </c>
      <c r="V391" s="95">
        <f t="shared" ref="V391:AE391" si="329">V392+V393</f>
        <v>0</v>
      </c>
      <c r="W391" s="95">
        <f t="shared" si="329"/>
        <v>0</v>
      </c>
      <c r="X391" s="95">
        <f t="shared" si="329"/>
        <v>0</v>
      </c>
      <c r="Y391" s="95">
        <f t="shared" si="329"/>
        <v>0</v>
      </c>
      <c r="Z391" s="95">
        <f t="shared" si="329"/>
        <v>0</v>
      </c>
      <c r="AA391" s="95">
        <f t="shared" si="329"/>
        <v>0</v>
      </c>
      <c r="AB391" s="95">
        <f t="shared" si="329"/>
        <v>0</v>
      </c>
      <c r="AC391" s="95">
        <f t="shared" si="329"/>
        <v>0</v>
      </c>
      <c r="AD391" s="95">
        <f t="shared" si="329"/>
        <v>0</v>
      </c>
      <c r="AE391" s="95">
        <f t="shared" si="329"/>
        <v>0</v>
      </c>
      <c r="AF391" s="30">
        <f t="shared" si="327"/>
        <v>0</v>
      </c>
    </row>
    <row r="392" spans="1:32">
      <c r="A392" s="22" t="s">
        <v>313</v>
      </c>
      <c r="B392" s="22" t="s">
        <v>314</v>
      </c>
      <c r="C392" s="44"/>
      <c r="D392" s="11" t="s">
        <v>31</v>
      </c>
      <c r="E392" s="33"/>
      <c r="F392" s="34"/>
      <c r="G392" s="35"/>
      <c r="H392" s="36">
        <f>J392+K392+AF392</f>
        <v>5661.1980000000003</v>
      </c>
      <c r="I392" s="37">
        <v>3538</v>
      </c>
      <c r="J392" s="36">
        <v>3538</v>
      </c>
      <c r="K392" s="36">
        <f t="shared" si="315"/>
        <v>2123.1979999999999</v>
      </c>
      <c r="L392" s="36">
        <v>0</v>
      </c>
      <c r="M392" s="36">
        <v>200</v>
      </c>
      <c r="N392" s="36">
        <v>49.814999999999998</v>
      </c>
      <c r="O392" s="36">
        <f>39.9-39.9</f>
        <v>0</v>
      </c>
      <c r="P392" s="97">
        <v>1709.07</v>
      </c>
      <c r="Q392" s="96">
        <v>164.31299999999999</v>
      </c>
      <c r="R392" s="96">
        <v>0</v>
      </c>
      <c r="S392" s="96">
        <v>0</v>
      </c>
      <c r="T392" s="96">
        <f t="shared" si="317"/>
        <v>0</v>
      </c>
      <c r="U392" s="96">
        <v>0</v>
      </c>
      <c r="V392" s="97">
        <v>0</v>
      </c>
      <c r="W392" s="97">
        <v>0</v>
      </c>
      <c r="X392" s="97">
        <v>0</v>
      </c>
      <c r="Y392" s="97">
        <v>0</v>
      </c>
      <c r="Z392" s="97">
        <v>0</v>
      </c>
      <c r="AA392" s="97">
        <v>0</v>
      </c>
      <c r="AB392" s="97">
        <v>0</v>
      </c>
      <c r="AC392" s="97">
        <v>0</v>
      </c>
      <c r="AD392" s="97">
        <v>0</v>
      </c>
      <c r="AE392" s="97">
        <v>0</v>
      </c>
      <c r="AF392" s="120">
        <f t="shared" si="327"/>
        <v>0</v>
      </c>
    </row>
    <row r="393" spans="1:32">
      <c r="A393" s="22" t="s">
        <v>313</v>
      </c>
      <c r="B393" s="22" t="s">
        <v>314</v>
      </c>
      <c r="C393" s="44"/>
      <c r="D393" s="42" t="s">
        <v>41</v>
      </c>
      <c r="E393" s="33"/>
      <c r="F393" s="34"/>
      <c r="G393" s="35"/>
      <c r="H393" s="36">
        <f>J393+K393+AF393</f>
        <v>2444.5150000000003</v>
      </c>
      <c r="I393" s="37"/>
      <c r="J393" s="36">
        <v>0</v>
      </c>
      <c r="K393" s="36">
        <f t="shared" si="315"/>
        <v>2444.5150000000003</v>
      </c>
      <c r="L393" s="36"/>
      <c r="M393" s="36">
        <v>0</v>
      </c>
      <c r="N393" s="36">
        <v>0</v>
      </c>
      <c r="O393" s="36">
        <f>89.25-89.25</f>
        <v>0</v>
      </c>
      <c r="P393" s="97">
        <v>2444.5150000000003</v>
      </c>
      <c r="Q393" s="97">
        <v>0</v>
      </c>
      <c r="R393" s="97">
        <v>0</v>
      </c>
      <c r="S393" s="97">
        <v>0</v>
      </c>
      <c r="T393" s="97">
        <f t="shared" si="317"/>
        <v>0</v>
      </c>
      <c r="U393" s="97">
        <v>0</v>
      </c>
      <c r="V393" s="97">
        <v>0</v>
      </c>
      <c r="W393" s="97">
        <v>0</v>
      </c>
      <c r="X393" s="97">
        <v>0</v>
      </c>
      <c r="Y393" s="97">
        <v>0</v>
      </c>
      <c r="Z393" s="97">
        <v>0</v>
      </c>
      <c r="AA393" s="97">
        <v>0</v>
      </c>
      <c r="AB393" s="97">
        <v>0</v>
      </c>
      <c r="AC393" s="97">
        <v>0</v>
      </c>
      <c r="AD393" s="97">
        <v>0</v>
      </c>
      <c r="AE393" s="97">
        <v>0</v>
      </c>
      <c r="AF393" s="120">
        <f t="shared" si="327"/>
        <v>0</v>
      </c>
    </row>
    <row r="394" spans="1:32" ht="33.75">
      <c r="A394" s="22" t="s">
        <v>313</v>
      </c>
      <c r="B394" s="72" t="s">
        <v>314</v>
      </c>
      <c r="C394" s="21">
        <v>132</v>
      </c>
      <c r="D394" s="26" t="s">
        <v>244</v>
      </c>
      <c r="E394" s="27" t="s">
        <v>350</v>
      </c>
      <c r="F394" s="28" t="s">
        <v>112</v>
      </c>
      <c r="G394" s="29">
        <f>H395</f>
        <v>1017.2929999999999</v>
      </c>
      <c r="H394" s="30">
        <f>H395+H396</f>
        <v>1724.7169999999999</v>
      </c>
      <c r="I394" s="30">
        <f>I395+I396</f>
        <v>0</v>
      </c>
      <c r="J394" s="30">
        <f>J395+J396</f>
        <v>0</v>
      </c>
      <c r="K394" s="31">
        <f t="shared" si="315"/>
        <v>1694.4770000000001</v>
      </c>
      <c r="L394" s="30">
        <f t="shared" ref="L394:S394" si="330">L395+L396</f>
        <v>0</v>
      </c>
      <c r="M394" s="30">
        <f t="shared" si="330"/>
        <v>0</v>
      </c>
      <c r="N394" s="30">
        <f t="shared" si="330"/>
        <v>0</v>
      </c>
      <c r="O394" s="30">
        <f t="shared" si="330"/>
        <v>858.25400000000002</v>
      </c>
      <c r="P394" s="95">
        <f t="shared" si="330"/>
        <v>796.923</v>
      </c>
      <c r="Q394" s="95">
        <f t="shared" si="330"/>
        <v>39.299999999999997</v>
      </c>
      <c r="R394" s="98">
        <f t="shared" si="330"/>
        <v>19.440000000000001</v>
      </c>
      <c r="S394" s="95">
        <f t="shared" si="330"/>
        <v>10.8</v>
      </c>
      <c r="T394" s="95">
        <f t="shared" si="317"/>
        <v>0</v>
      </c>
      <c r="U394" s="95">
        <f>U395+U396</f>
        <v>0</v>
      </c>
      <c r="V394" s="95">
        <f t="shared" ref="V394:AE394" si="331">V395+V396</f>
        <v>0</v>
      </c>
      <c r="W394" s="95">
        <f t="shared" si="331"/>
        <v>0</v>
      </c>
      <c r="X394" s="95">
        <f t="shared" si="331"/>
        <v>0</v>
      </c>
      <c r="Y394" s="95">
        <f t="shared" si="331"/>
        <v>0</v>
      </c>
      <c r="Z394" s="95">
        <f t="shared" si="331"/>
        <v>0</v>
      </c>
      <c r="AA394" s="95">
        <f t="shared" si="331"/>
        <v>0</v>
      </c>
      <c r="AB394" s="95">
        <f t="shared" si="331"/>
        <v>0</v>
      </c>
      <c r="AC394" s="95">
        <f t="shared" si="331"/>
        <v>0</v>
      </c>
      <c r="AD394" s="95">
        <f t="shared" si="331"/>
        <v>0</v>
      </c>
      <c r="AE394" s="95">
        <f t="shared" si="331"/>
        <v>0</v>
      </c>
      <c r="AF394" s="30">
        <f t="shared" si="327"/>
        <v>30.240000000000002</v>
      </c>
    </row>
    <row r="395" spans="1:32">
      <c r="A395" s="22" t="s">
        <v>313</v>
      </c>
      <c r="B395" s="72" t="s">
        <v>314</v>
      </c>
      <c r="C395" s="44"/>
      <c r="D395" s="11" t="s">
        <v>31</v>
      </c>
      <c r="E395" s="33"/>
      <c r="F395" s="34"/>
      <c r="G395" s="35"/>
      <c r="H395" s="36">
        <f>J395+K395+AF395</f>
        <v>1017.2929999999999</v>
      </c>
      <c r="I395" s="37">
        <v>0</v>
      </c>
      <c r="J395" s="36">
        <v>0</v>
      </c>
      <c r="K395" s="36">
        <f t="shared" si="315"/>
        <v>987.05299999999988</v>
      </c>
      <c r="L395" s="36">
        <v>0</v>
      </c>
      <c r="M395" s="36">
        <v>0</v>
      </c>
      <c r="N395" s="36">
        <v>0</v>
      </c>
      <c r="O395" s="38">
        <v>334.92899999999997</v>
      </c>
      <c r="P395" s="97">
        <v>612.82399999999996</v>
      </c>
      <c r="Q395" s="96">
        <v>39.299999999999997</v>
      </c>
      <c r="R395" s="97">
        <v>19.440000000000001</v>
      </c>
      <c r="S395" s="97">
        <v>10.8</v>
      </c>
      <c r="T395" s="97">
        <f t="shared" si="317"/>
        <v>0</v>
      </c>
      <c r="U395" s="97">
        <v>0</v>
      </c>
      <c r="V395" s="97">
        <v>0</v>
      </c>
      <c r="W395" s="97">
        <v>0</v>
      </c>
      <c r="X395" s="97">
        <v>0</v>
      </c>
      <c r="Y395" s="97">
        <v>0</v>
      </c>
      <c r="Z395" s="97">
        <v>0</v>
      </c>
      <c r="AA395" s="97">
        <v>0</v>
      </c>
      <c r="AB395" s="97">
        <v>0</v>
      </c>
      <c r="AC395" s="97">
        <v>0</v>
      </c>
      <c r="AD395" s="97">
        <v>0</v>
      </c>
      <c r="AE395" s="97">
        <v>0</v>
      </c>
      <c r="AF395" s="120">
        <f t="shared" si="327"/>
        <v>30.240000000000002</v>
      </c>
    </row>
    <row r="396" spans="1:32">
      <c r="A396" s="22" t="s">
        <v>313</v>
      </c>
      <c r="B396" s="72" t="s">
        <v>314</v>
      </c>
      <c r="C396" s="44"/>
      <c r="D396" s="42" t="s">
        <v>41</v>
      </c>
      <c r="E396" s="33"/>
      <c r="F396" s="34"/>
      <c r="G396" s="35"/>
      <c r="H396" s="36">
        <f>J396+K396+AF396</f>
        <v>707.42399999999998</v>
      </c>
      <c r="I396" s="37"/>
      <c r="J396" s="36">
        <v>0</v>
      </c>
      <c r="K396" s="36">
        <f t="shared" si="315"/>
        <v>707.42399999999998</v>
      </c>
      <c r="L396" s="36"/>
      <c r="M396" s="36">
        <v>0</v>
      </c>
      <c r="N396" s="36">
        <v>0</v>
      </c>
      <c r="O396" s="36">
        <v>523.32500000000005</v>
      </c>
      <c r="P396" s="97">
        <v>184.09899999999999</v>
      </c>
      <c r="Q396" s="97">
        <v>0</v>
      </c>
      <c r="R396" s="97">
        <v>0</v>
      </c>
      <c r="S396" s="97">
        <v>0</v>
      </c>
      <c r="T396" s="97">
        <f t="shared" si="317"/>
        <v>0</v>
      </c>
      <c r="U396" s="97">
        <v>0</v>
      </c>
      <c r="V396" s="97">
        <v>0</v>
      </c>
      <c r="W396" s="97">
        <v>0</v>
      </c>
      <c r="X396" s="97">
        <v>0</v>
      </c>
      <c r="Y396" s="97">
        <v>0</v>
      </c>
      <c r="Z396" s="97">
        <v>0</v>
      </c>
      <c r="AA396" s="97">
        <v>0</v>
      </c>
      <c r="AB396" s="97">
        <v>0</v>
      </c>
      <c r="AC396" s="97">
        <v>0</v>
      </c>
      <c r="AD396" s="97">
        <v>0</v>
      </c>
      <c r="AE396" s="97">
        <v>0</v>
      </c>
      <c r="AF396" s="120">
        <f t="shared" si="327"/>
        <v>0</v>
      </c>
    </row>
    <row r="397" spans="1:32" ht="33.75">
      <c r="A397" s="22" t="s">
        <v>313</v>
      </c>
      <c r="B397" s="22" t="s">
        <v>316</v>
      </c>
      <c r="C397" s="21">
        <v>133</v>
      </c>
      <c r="D397" s="26" t="s">
        <v>245</v>
      </c>
      <c r="E397" s="27" t="s">
        <v>366</v>
      </c>
      <c r="F397" s="28" t="s">
        <v>154</v>
      </c>
      <c r="G397" s="29">
        <f>H398</f>
        <v>2110</v>
      </c>
      <c r="H397" s="30">
        <f>H398+H399</f>
        <v>7259.1019999999999</v>
      </c>
      <c r="I397" s="30">
        <f>I398+I399</f>
        <v>0</v>
      </c>
      <c r="J397" s="30">
        <f>J398+J399</f>
        <v>0</v>
      </c>
      <c r="K397" s="31">
        <f t="shared" si="315"/>
        <v>7259.1019999999999</v>
      </c>
      <c r="L397" s="30">
        <f t="shared" ref="L397:S397" si="332">L398+L399</f>
        <v>0</v>
      </c>
      <c r="M397" s="30">
        <f t="shared" si="332"/>
        <v>0</v>
      </c>
      <c r="N397" s="30">
        <f t="shared" si="332"/>
        <v>0</v>
      </c>
      <c r="O397" s="30">
        <f t="shared" si="332"/>
        <v>0</v>
      </c>
      <c r="P397" s="95">
        <f t="shared" si="332"/>
        <v>149.19999999999999</v>
      </c>
      <c r="Q397" s="95">
        <f t="shared" si="332"/>
        <v>7109.902</v>
      </c>
      <c r="R397" s="95">
        <f t="shared" si="332"/>
        <v>0</v>
      </c>
      <c r="S397" s="95">
        <f t="shared" si="332"/>
        <v>0</v>
      </c>
      <c r="T397" s="95">
        <f t="shared" si="317"/>
        <v>0</v>
      </c>
      <c r="U397" s="95">
        <f>U398+U399</f>
        <v>0</v>
      </c>
      <c r="V397" s="95">
        <f t="shared" ref="V397:AE397" si="333">V398+V399</f>
        <v>0</v>
      </c>
      <c r="W397" s="95">
        <f t="shared" si="333"/>
        <v>0</v>
      </c>
      <c r="X397" s="95">
        <f t="shared" si="333"/>
        <v>0</v>
      </c>
      <c r="Y397" s="95">
        <f t="shared" si="333"/>
        <v>0</v>
      </c>
      <c r="Z397" s="95">
        <f t="shared" si="333"/>
        <v>0</v>
      </c>
      <c r="AA397" s="95">
        <f t="shared" si="333"/>
        <v>0</v>
      </c>
      <c r="AB397" s="95">
        <f t="shared" si="333"/>
        <v>0</v>
      </c>
      <c r="AC397" s="95">
        <f t="shared" si="333"/>
        <v>0</v>
      </c>
      <c r="AD397" s="95">
        <f t="shared" si="333"/>
        <v>0</v>
      </c>
      <c r="AE397" s="95">
        <f t="shared" si="333"/>
        <v>0</v>
      </c>
      <c r="AF397" s="30">
        <f t="shared" si="327"/>
        <v>0</v>
      </c>
    </row>
    <row r="398" spans="1:32">
      <c r="A398" s="22" t="s">
        <v>313</v>
      </c>
      <c r="B398" s="22" t="s">
        <v>316</v>
      </c>
      <c r="C398" s="44"/>
      <c r="D398" s="11" t="s">
        <v>31</v>
      </c>
      <c r="E398" s="33"/>
      <c r="F398" s="34"/>
      <c r="G398" s="35"/>
      <c r="H398" s="36">
        <f>J398+K398+AF398</f>
        <v>2110</v>
      </c>
      <c r="I398" s="37">
        <v>0</v>
      </c>
      <c r="J398" s="36">
        <v>0</v>
      </c>
      <c r="K398" s="36">
        <f t="shared" si="315"/>
        <v>2110</v>
      </c>
      <c r="L398" s="36">
        <v>0</v>
      </c>
      <c r="M398" s="36">
        <v>0</v>
      </c>
      <c r="N398" s="36">
        <v>0</v>
      </c>
      <c r="O398" s="36">
        <v>0</v>
      </c>
      <c r="P398" s="97">
        <v>149.19999999999999</v>
      </c>
      <c r="Q398" s="97">
        <f>1660.8+300</f>
        <v>1960.8</v>
      </c>
      <c r="R398" s="97">
        <v>0</v>
      </c>
      <c r="S398" s="97">
        <v>0</v>
      </c>
      <c r="T398" s="97">
        <f t="shared" si="317"/>
        <v>0</v>
      </c>
      <c r="U398" s="97">
        <v>0</v>
      </c>
      <c r="V398" s="97">
        <v>0</v>
      </c>
      <c r="W398" s="97">
        <v>0</v>
      </c>
      <c r="X398" s="97">
        <v>0</v>
      </c>
      <c r="Y398" s="97">
        <v>0</v>
      </c>
      <c r="Z398" s="97">
        <v>0</v>
      </c>
      <c r="AA398" s="97">
        <v>0</v>
      </c>
      <c r="AB398" s="97">
        <v>0</v>
      </c>
      <c r="AC398" s="97">
        <v>0</v>
      </c>
      <c r="AD398" s="97">
        <v>0</v>
      </c>
      <c r="AE398" s="97">
        <v>0</v>
      </c>
      <c r="AF398" s="120">
        <f t="shared" si="327"/>
        <v>0</v>
      </c>
    </row>
    <row r="399" spans="1:32">
      <c r="A399" s="22" t="s">
        <v>313</v>
      </c>
      <c r="B399" s="22" t="s">
        <v>316</v>
      </c>
      <c r="C399" s="44"/>
      <c r="D399" s="42" t="s">
        <v>41</v>
      </c>
      <c r="E399" s="33"/>
      <c r="F399" s="34"/>
      <c r="G399" s="35"/>
      <c r="H399" s="36">
        <f>J399+K399+AF399</f>
        <v>5149.1019999999999</v>
      </c>
      <c r="I399" s="37"/>
      <c r="J399" s="36">
        <v>0</v>
      </c>
      <c r="K399" s="36">
        <f t="shared" si="315"/>
        <v>5149.1019999999999</v>
      </c>
      <c r="L399" s="36"/>
      <c r="M399" s="36">
        <v>0</v>
      </c>
      <c r="N399" s="36">
        <v>0</v>
      </c>
      <c r="O399" s="36">
        <v>0</v>
      </c>
      <c r="P399" s="97">
        <v>0</v>
      </c>
      <c r="Q399" s="97">
        <v>5149.1019999999999</v>
      </c>
      <c r="R399" s="97">
        <v>0</v>
      </c>
      <c r="S399" s="97">
        <v>0</v>
      </c>
      <c r="T399" s="97">
        <f t="shared" si="317"/>
        <v>0</v>
      </c>
      <c r="U399" s="97">
        <v>0</v>
      </c>
      <c r="V399" s="97">
        <v>0</v>
      </c>
      <c r="W399" s="97">
        <v>0</v>
      </c>
      <c r="X399" s="97">
        <v>0</v>
      </c>
      <c r="Y399" s="97">
        <v>0</v>
      </c>
      <c r="Z399" s="97">
        <v>0</v>
      </c>
      <c r="AA399" s="97">
        <v>0</v>
      </c>
      <c r="AB399" s="97">
        <v>0</v>
      </c>
      <c r="AC399" s="97">
        <v>0</v>
      </c>
      <c r="AD399" s="97">
        <v>0</v>
      </c>
      <c r="AE399" s="97">
        <v>0</v>
      </c>
      <c r="AF399" s="120">
        <f t="shared" si="327"/>
        <v>0</v>
      </c>
    </row>
    <row r="400" spans="1:32" ht="22.5">
      <c r="A400" s="22" t="s">
        <v>313</v>
      </c>
      <c r="B400" s="22" t="s">
        <v>315</v>
      </c>
      <c r="C400" s="21">
        <v>134</v>
      </c>
      <c r="D400" s="26" t="s">
        <v>246</v>
      </c>
      <c r="E400" s="27" t="s">
        <v>247</v>
      </c>
      <c r="F400" s="50" t="s">
        <v>248</v>
      </c>
      <c r="G400" s="29">
        <f>H401</f>
        <v>2022.058</v>
      </c>
      <c r="H400" s="30">
        <f>H401+H402</f>
        <v>20220.574000000001</v>
      </c>
      <c r="I400" s="30">
        <f>I401+I402</f>
        <v>0</v>
      </c>
      <c r="J400" s="30">
        <f>J401+J402</f>
        <v>2873.058</v>
      </c>
      <c r="K400" s="31">
        <f t="shared" si="315"/>
        <v>17347.516</v>
      </c>
      <c r="L400" s="30">
        <f t="shared" ref="L400:S400" si="334">L401+L402</f>
        <v>2873.058</v>
      </c>
      <c r="M400" s="30">
        <f t="shared" si="334"/>
        <v>4556.6409999999996</v>
      </c>
      <c r="N400" s="30">
        <f t="shared" si="334"/>
        <v>4868.6100000000006</v>
      </c>
      <c r="O400" s="30">
        <f t="shared" si="334"/>
        <v>5701.6909999999998</v>
      </c>
      <c r="P400" s="95">
        <f t="shared" si="334"/>
        <v>2220.5740000000005</v>
      </c>
      <c r="Q400" s="95">
        <f t="shared" si="334"/>
        <v>0</v>
      </c>
      <c r="R400" s="95">
        <f t="shared" si="334"/>
        <v>0</v>
      </c>
      <c r="S400" s="95">
        <f t="shared" si="334"/>
        <v>0</v>
      </c>
      <c r="T400" s="95">
        <f t="shared" si="317"/>
        <v>0</v>
      </c>
      <c r="U400" s="95">
        <f>U401+U402</f>
        <v>0</v>
      </c>
      <c r="V400" s="95">
        <f t="shared" ref="V400:AE400" si="335">V401+V402</f>
        <v>0</v>
      </c>
      <c r="W400" s="95">
        <f t="shared" si="335"/>
        <v>0</v>
      </c>
      <c r="X400" s="95">
        <f t="shared" si="335"/>
        <v>0</v>
      </c>
      <c r="Y400" s="95">
        <f t="shared" si="335"/>
        <v>0</v>
      </c>
      <c r="Z400" s="95">
        <f t="shared" si="335"/>
        <v>0</v>
      </c>
      <c r="AA400" s="95">
        <f t="shared" si="335"/>
        <v>0</v>
      </c>
      <c r="AB400" s="95">
        <f t="shared" si="335"/>
        <v>0</v>
      </c>
      <c r="AC400" s="95">
        <f t="shared" si="335"/>
        <v>0</v>
      </c>
      <c r="AD400" s="95">
        <f t="shared" si="335"/>
        <v>0</v>
      </c>
      <c r="AE400" s="95">
        <f t="shared" si="335"/>
        <v>0</v>
      </c>
      <c r="AF400" s="30">
        <f t="shared" si="327"/>
        <v>0</v>
      </c>
    </row>
    <row r="401" spans="1:32">
      <c r="A401" s="22" t="s">
        <v>313</v>
      </c>
      <c r="B401" s="22" t="s">
        <v>315</v>
      </c>
      <c r="C401" s="44"/>
      <c r="D401" s="11" t="s">
        <v>31</v>
      </c>
      <c r="E401" s="33"/>
      <c r="F401" s="34"/>
      <c r="G401" s="35"/>
      <c r="H401" s="36">
        <f>J401+K401+AF401</f>
        <v>2022.058</v>
      </c>
      <c r="I401" s="37">
        <v>0</v>
      </c>
      <c r="J401" s="36">
        <v>287.30700000000002</v>
      </c>
      <c r="K401" s="36">
        <f t="shared" si="315"/>
        <v>1734.751</v>
      </c>
      <c r="L401" s="36">
        <v>287.30700000000002</v>
      </c>
      <c r="M401" s="36">
        <v>455.66499999999996</v>
      </c>
      <c r="N401" s="36">
        <v>486.86800000000005</v>
      </c>
      <c r="O401" s="36">
        <v>570.16</v>
      </c>
      <c r="P401" s="97">
        <v>222.05799999999999</v>
      </c>
      <c r="Q401" s="97">
        <v>0</v>
      </c>
      <c r="R401" s="97">
        <v>0</v>
      </c>
      <c r="S401" s="97">
        <v>0</v>
      </c>
      <c r="T401" s="97">
        <f t="shared" si="317"/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120">
        <f t="shared" si="327"/>
        <v>0</v>
      </c>
    </row>
    <row r="402" spans="1:32">
      <c r="A402" s="22" t="s">
        <v>313</v>
      </c>
      <c r="B402" s="22" t="s">
        <v>315</v>
      </c>
      <c r="C402" s="44"/>
      <c r="D402" s="11" t="s">
        <v>116</v>
      </c>
      <c r="E402" s="33"/>
      <c r="F402" s="34"/>
      <c r="G402" s="35"/>
      <c r="H402" s="36">
        <f>J402+K402+AF402</f>
        <v>18198.516</v>
      </c>
      <c r="I402" s="37">
        <v>0</v>
      </c>
      <c r="J402" s="36">
        <v>2585.7509999999997</v>
      </c>
      <c r="K402" s="36">
        <f t="shared" si="315"/>
        <v>15612.764999999999</v>
      </c>
      <c r="L402" s="36">
        <v>2585.7509999999997</v>
      </c>
      <c r="M402" s="36">
        <v>4100.9759999999997</v>
      </c>
      <c r="N402" s="36">
        <v>4381.7420000000002</v>
      </c>
      <c r="O402" s="36">
        <v>5131.5309999999999</v>
      </c>
      <c r="P402" s="97">
        <v>1998.5160000000003</v>
      </c>
      <c r="Q402" s="97">
        <v>0</v>
      </c>
      <c r="R402" s="97">
        <v>0</v>
      </c>
      <c r="S402" s="97">
        <v>0</v>
      </c>
      <c r="T402" s="97">
        <f t="shared" si="317"/>
        <v>0</v>
      </c>
      <c r="U402" s="97">
        <v>0</v>
      </c>
      <c r="V402" s="97">
        <v>0</v>
      </c>
      <c r="W402" s="97">
        <v>0</v>
      </c>
      <c r="X402" s="97">
        <v>0</v>
      </c>
      <c r="Y402" s="97">
        <v>0</v>
      </c>
      <c r="Z402" s="97">
        <v>0</v>
      </c>
      <c r="AA402" s="97">
        <v>0</v>
      </c>
      <c r="AB402" s="97">
        <v>0</v>
      </c>
      <c r="AC402" s="97">
        <v>0</v>
      </c>
      <c r="AD402" s="97">
        <v>0</v>
      </c>
      <c r="AE402" s="97">
        <v>0</v>
      </c>
      <c r="AF402" s="120">
        <f t="shared" si="327"/>
        <v>0</v>
      </c>
    </row>
    <row r="403" spans="1:32" ht="22.5">
      <c r="A403" s="22" t="s">
        <v>313</v>
      </c>
      <c r="B403" s="22" t="s">
        <v>315</v>
      </c>
      <c r="C403" s="21">
        <v>135</v>
      </c>
      <c r="D403" s="26" t="s">
        <v>249</v>
      </c>
      <c r="E403" s="27" t="s">
        <v>247</v>
      </c>
      <c r="F403" s="50" t="s">
        <v>135</v>
      </c>
      <c r="G403" s="29">
        <f>H404</f>
        <v>2002.6210000000001</v>
      </c>
      <c r="H403" s="30">
        <f>H404+H405</f>
        <v>20026.205999999998</v>
      </c>
      <c r="I403" s="30">
        <f>I404+I405</f>
        <v>0</v>
      </c>
      <c r="J403" s="30">
        <f>J404+J405</f>
        <v>0</v>
      </c>
      <c r="K403" s="31">
        <f>SUM(M403:Q403)</f>
        <v>20026.205999999998</v>
      </c>
      <c r="L403" s="30">
        <f t="shared" ref="L403:S403" si="336">L404+L405</f>
        <v>0</v>
      </c>
      <c r="M403" s="30">
        <f t="shared" si="336"/>
        <v>3966.0979999999995</v>
      </c>
      <c r="N403" s="30">
        <f t="shared" si="336"/>
        <v>6678.9290000000001</v>
      </c>
      <c r="O403" s="30">
        <f t="shared" si="336"/>
        <v>6354.973</v>
      </c>
      <c r="P403" s="95">
        <f t="shared" si="336"/>
        <v>3026.2060000000001</v>
      </c>
      <c r="Q403" s="95">
        <f t="shared" si="336"/>
        <v>0</v>
      </c>
      <c r="R403" s="95">
        <f t="shared" si="336"/>
        <v>0</v>
      </c>
      <c r="S403" s="95">
        <f t="shared" si="336"/>
        <v>0</v>
      </c>
      <c r="T403" s="95">
        <f>SUM(U403:AE403)</f>
        <v>0</v>
      </c>
      <c r="U403" s="95">
        <f>U404+U405</f>
        <v>0</v>
      </c>
      <c r="V403" s="95">
        <f t="shared" ref="V403:AE403" si="337">V404+V405</f>
        <v>0</v>
      </c>
      <c r="W403" s="95">
        <f t="shared" si="337"/>
        <v>0</v>
      </c>
      <c r="X403" s="95">
        <f t="shared" si="337"/>
        <v>0</v>
      </c>
      <c r="Y403" s="95">
        <f t="shared" si="337"/>
        <v>0</v>
      </c>
      <c r="Z403" s="95">
        <f t="shared" si="337"/>
        <v>0</v>
      </c>
      <c r="AA403" s="95">
        <f t="shared" si="337"/>
        <v>0</v>
      </c>
      <c r="AB403" s="95">
        <f t="shared" si="337"/>
        <v>0</v>
      </c>
      <c r="AC403" s="95">
        <f t="shared" si="337"/>
        <v>0</v>
      </c>
      <c r="AD403" s="95">
        <f t="shared" si="337"/>
        <v>0</v>
      </c>
      <c r="AE403" s="95">
        <f t="shared" si="337"/>
        <v>0</v>
      </c>
      <c r="AF403" s="30">
        <f t="shared" si="327"/>
        <v>0</v>
      </c>
    </row>
    <row r="404" spans="1:32">
      <c r="A404" s="22" t="s">
        <v>313</v>
      </c>
      <c r="B404" s="22" t="s">
        <v>315</v>
      </c>
      <c r="C404" s="44"/>
      <c r="D404" s="11" t="s">
        <v>31</v>
      </c>
      <c r="E404" s="33"/>
      <c r="F404" s="34"/>
      <c r="G404" s="35"/>
      <c r="H404" s="36">
        <f>J404+K404+AF404</f>
        <v>2002.6210000000001</v>
      </c>
      <c r="I404" s="37">
        <v>0</v>
      </c>
      <c r="J404" s="36">
        <v>0</v>
      </c>
      <c r="K404" s="36">
        <f>SUM(M404:Q404)</f>
        <v>2002.6210000000001</v>
      </c>
      <c r="L404" s="36">
        <v>0</v>
      </c>
      <c r="M404" s="36">
        <v>396.61099999999999</v>
      </c>
      <c r="N404" s="36">
        <v>667.89399999999989</v>
      </c>
      <c r="O404" s="36">
        <v>635.495</v>
      </c>
      <c r="P404" s="97">
        <v>302.62099999999998</v>
      </c>
      <c r="Q404" s="97">
        <v>0</v>
      </c>
      <c r="R404" s="97">
        <v>0</v>
      </c>
      <c r="S404" s="97">
        <v>0</v>
      </c>
      <c r="T404" s="97">
        <f>SUM(U404:AE404)</f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120">
        <f t="shared" si="327"/>
        <v>0</v>
      </c>
    </row>
    <row r="405" spans="1:32">
      <c r="A405" s="22" t="s">
        <v>313</v>
      </c>
      <c r="B405" s="22" t="s">
        <v>315</v>
      </c>
      <c r="C405" s="44"/>
      <c r="D405" s="11" t="s">
        <v>116</v>
      </c>
      <c r="E405" s="33"/>
      <c r="F405" s="34"/>
      <c r="G405" s="35"/>
      <c r="H405" s="36">
        <f>J405+K405+AF405</f>
        <v>18023.584999999999</v>
      </c>
      <c r="I405" s="37">
        <v>0</v>
      </c>
      <c r="J405" s="36">
        <v>0</v>
      </c>
      <c r="K405" s="36">
        <f>SUM(M405:Q405)</f>
        <v>18023.584999999999</v>
      </c>
      <c r="L405" s="36">
        <v>0</v>
      </c>
      <c r="M405" s="36">
        <v>3569.4869999999996</v>
      </c>
      <c r="N405" s="36">
        <v>6011.0349999999999</v>
      </c>
      <c r="O405" s="36">
        <v>5719.4780000000001</v>
      </c>
      <c r="P405" s="97">
        <v>2723.585</v>
      </c>
      <c r="Q405" s="97">
        <v>0</v>
      </c>
      <c r="R405" s="97">
        <v>0</v>
      </c>
      <c r="S405" s="97">
        <v>0</v>
      </c>
      <c r="T405" s="97">
        <f>SUM(U405:AE405)</f>
        <v>0</v>
      </c>
      <c r="U405" s="97">
        <v>0</v>
      </c>
      <c r="V405" s="97">
        <v>0</v>
      </c>
      <c r="W405" s="97">
        <v>0</v>
      </c>
      <c r="X405" s="97">
        <v>0</v>
      </c>
      <c r="Y405" s="97">
        <v>0</v>
      </c>
      <c r="Z405" s="97">
        <v>0</v>
      </c>
      <c r="AA405" s="97">
        <v>0</v>
      </c>
      <c r="AB405" s="97">
        <v>0</v>
      </c>
      <c r="AC405" s="97">
        <v>0</v>
      </c>
      <c r="AD405" s="97">
        <v>0</v>
      </c>
      <c r="AE405" s="97">
        <v>0</v>
      </c>
      <c r="AF405" s="120">
        <f t="shared" si="327"/>
        <v>0</v>
      </c>
    </row>
    <row r="406" spans="1:32" ht="22.5">
      <c r="A406" s="22" t="s">
        <v>313</v>
      </c>
      <c r="B406" s="22" t="s">
        <v>316</v>
      </c>
      <c r="C406" s="58">
        <v>136</v>
      </c>
      <c r="D406" s="26" t="s">
        <v>343</v>
      </c>
      <c r="E406" s="27" t="s">
        <v>247</v>
      </c>
      <c r="F406" s="54" t="s">
        <v>102</v>
      </c>
      <c r="G406" s="29">
        <f>H407</f>
        <v>29270</v>
      </c>
      <c r="H406" s="30">
        <f>H407</f>
        <v>29270</v>
      </c>
      <c r="I406" s="31">
        <f>I407</f>
        <v>0</v>
      </c>
      <c r="J406" s="31">
        <f>J407</f>
        <v>0</v>
      </c>
      <c r="K406" s="31">
        <f t="shared" ref="K406:K407" si="338">SUM(M406:Q406)</f>
        <v>29270</v>
      </c>
      <c r="L406" s="30">
        <f>L407</f>
        <v>0</v>
      </c>
      <c r="M406" s="30">
        <f t="shared" ref="M406:S406" si="339">M407</f>
        <v>0</v>
      </c>
      <c r="N406" s="30">
        <f t="shared" si="339"/>
        <v>0</v>
      </c>
      <c r="O406" s="30">
        <f t="shared" si="339"/>
        <v>3270</v>
      </c>
      <c r="P406" s="95">
        <f t="shared" si="339"/>
        <v>11000</v>
      </c>
      <c r="Q406" s="95">
        <f t="shared" si="339"/>
        <v>15000</v>
      </c>
      <c r="R406" s="95">
        <f t="shared" si="339"/>
        <v>0</v>
      </c>
      <c r="S406" s="95">
        <f t="shared" si="339"/>
        <v>0</v>
      </c>
      <c r="T406" s="95">
        <f t="shared" ref="T406:T407" si="340">SUM(U406:AE406)</f>
        <v>0</v>
      </c>
      <c r="U406" s="95">
        <f>U407</f>
        <v>0</v>
      </c>
      <c r="V406" s="95">
        <f t="shared" ref="V406:AE406" si="341">V407</f>
        <v>0</v>
      </c>
      <c r="W406" s="95">
        <f t="shared" si="341"/>
        <v>0</v>
      </c>
      <c r="X406" s="95">
        <f t="shared" si="341"/>
        <v>0</v>
      </c>
      <c r="Y406" s="95">
        <f t="shared" si="341"/>
        <v>0</v>
      </c>
      <c r="Z406" s="95">
        <f t="shared" si="341"/>
        <v>0</v>
      </c>
      <c r="AA406" s="95">
        <f t="shared" si="341"/>
        <v>0</v>
      </c>
      <c r="AB406" s="95">
        <f t="shared" si="341"/>
        <v>0</v>
      </c>
      <c r="AC406" s="95">
        <f t="shared" si="341"/>
        <v>0</v>
      </c>
      <c r="AD406" s="95">
        <f t="shared" si="341"/>
        <v>0</v>
      </c>
      <c r="AE406" s="95">
        <f t="shared" si="341"/>
        <v>0</v>
      </c>
      <c r="AF406" s="30">
        <f t="shared" si="327"/>
        <v>0</v>
      </c>
    </row>
    <row r="407" spans="1:32">
      <c r="A407" s="22" t="s">
        <v>313</v>
      </c>
      <c r="B407" s="22" t="s">
        <v>316</v>
      </c>
      <c r="C407" s="44"/>
      <c r="D407" s="11" t="s">
        <v>31</v>
      </c>
      <c r="E407" s="33"/>
      <c r="F407" s="34"/>
      <c r="G407" s="35"/>
      <c r="H407" s="36">
        <f>J407+K407+AF407</f>
        <v>29270</v>
      </c>
      <c r="I407" s="36">
        <v>0</v>
      </c>
      <c r="J407" s="36">
        <v>0</v>
      </c>
      <c r="K407" s="36">
        <f t="shared" si="338"/>
        <v>29270</v>
      </c>
      <c r="L407" s="36">
        <v>0</v>
      </c>
      <c r="M407" s="36">
        <v>0</v>
      </c>
      <c r="N407" s="36">
        <v>0</v>
      </c>
      <c r="O407" s="36">
        <v>3270</v>
      </c>
      <c r="P407" s="97">
        <f>5000+2000+4000</f>
        <v>11000</v>
      </c>
      <c r="Q407" s="97">
        <v>15000</v>
      </c>
      <c r="R407" s="96">
        <v>0</v>
      </c>
      <c r="S407" s="97">
        <v>0</v>
      </c>
      <c r="T407" s="97">
        <f t="shared" si="340"/>
        <v>0</v>
      </c>
      <c r="U407" s="96">
        <v>0</v>
      </c>
      <c r="V407" s="97">
        <v>0</v>
      </c>
      <c r="W407" s="97">
        <v>0</v>
      </c>
      <c r="X407" s="97">
        <v>0</v>
      </c>
      <c r="Y407" s="97">
        <v>0</v>
      </c>
      <c r="Z407" s="97">
        <v>0</v>
      </c>
      <c r="AA407" s="97">
        <v>0</v>
      </c>
      <c r="AB407" s="97">
        <v>0</v>
      </c>
      <c r="AC407" s="97">
        <v>0</v>
      </c>
      <c r="AD407" s="97">
        <v>0</v>
      </c>
      <c r="AE407" s="97">
        <v>0</v>
      </c>
      <c r="AF407" s="120">
        <f t="shared" si="327"/>
        <v>0</v>
      </c>
    </row>
    <row r="408" spans="1:32" ht="29.25">
      <c r="A408" s="22" t="s">
        <v>311</v>
      </c>
      <c r="C408" s="21">
        <v>137</v>
      </c>
      <c r="D408" s="41" t="s">
        <v>250</v>
      </c>
      <c r="E408" s="27" t="s">
        <v>251</v>
      </c>
      <c r="F408" s="28" t="s">
        <v>405</v>
      </c>
      <c r="G408" s="29">
        <f>H409</f>
        <v>21457.896000000001</v>
      </c>
      <c r="H408" s="30">
        <f>H409</f>
        <v>21457.896000000001</v>
      </c>
      <c r="I408" s="31">
        <f>I409</f>
        <v>9522.5820000000003</v>
      </c>
      <c r="J408" s="31">
        <f>J409</f>
        <v>10714.675999999999</v>
      </c>
      <c r="K408" s="31">
        <f>SUM(M408:Q408)</f>
        <v>5743.2199999999993</v>
      </c>
      <c r="L408" s="30">
        <f>L409</f>
        <v>1192.0940000000001</v>
      </c>
      <c r="M408" s="30">
        <f t="shared" ref="M408:S408" si="342">M409</f>
        <v>257.34100000000001</v>
      </c>
      <c r="N408" s="30">
        <f t="shared" si="342"/>
        <v>795.904</v>
      </c>
      <c r="O408" s="30">
        <f t="shared" si="342"/>
        <v>882.33900000000006</v>
      </c>
      <c r="P408" s="95">
        <f t="shared" si="342"/>
        <v>824.63599999999997</v>
      </c>
      <c r="Q408" s="95">
        <f t="shared" si="342"/>
        <v>2983</v>
      </c>
      <c r="R408" s="98">
        <f t="shared" si="342"/>
        <v>2000</v>
      </c>
      <c r="S408" s="95">
        <f t="shared" si="342"/>
        <v>1000</v>
      </c>
      <c r="T408" s="95">
        <f>SUM(U408:AE408)</f>
        <v>2000</v>
      </c>
      <c r="U408" s="95">
        <f>U409</f>
        <v>1000</v>
      </c>
      <c r="V408" s="95">
        <f t="shared" ref="V408:AE408" si="343">V409</f>
        <v>1000</v>
      </c>
      <c r="W408" s="95">
        <f t="shared" si="343"/>
        <v>0</v>
      </c>
      <c r="X408" s="95">
        <f t="shared" si="343"/>
        <v>0</v>
      </c>
      <c r="Y408" s="95">
        <f t="shared" si="343"/>
        <v>0</v>
      </c>
      <c r="Z408" s="95">
        <f t="shared" si="343"/>
        <v>0</v>
      </c>
      <c r="AA408" s="95">
        <f t="shared" si="343"/>
        <v>0</v>
      </c>
      <c r="AB408" s="95">
        <f t="shared" si="343"/>
        <v>0</v>
      </c>
      <c r="AC408" s="95">
        <f t="shared" si="343"/>
        <v>0</v>
      </c>
      <c r="AD408" s="95">
        <f t="shared" si="343"/>
        <v>0</v>
      </c>
      <c r="AE408" s="95">
        <f t="shared" si="343"/>
        <v>0</v>
      </c>
      <c r="AF408" s="30">
        <f t="shared" si="327"/>
        <v>5000</v>
      </c>
    </row>
    <row r="409" spans="1:32">
      <c r="A409" s="22" t="s">
        <v>311</v>
      </c>
      <c r="C409" s="44"/>
      <c r="D409" s="11" t="s">
        <v>31</v>
      </c>
      <c r="E409" s="33"/>
      <c r="F409" s="34"/>
      <c r="G409" s="35"/>
      <c r="H409" s="36">
        <f>J409+K409+AF409</f>
        <v>21457.896000000001</v>
      </c>
      <c r="I409" s="37">
        <v>9522.5820000000003</v>
      </c>
      <c r="J409" s="36">
        <v>10714.675999999999</v>
      </c>
      <c r="K409" s="36">
        <f>SUM(M409:Q409)</f>
        <v>5743.2199999999993</v>
      </c>
      <c r="L409" s="36">
        <v>1192.0940000000001</v>
      </c>
      <c r="M409" s="36">
        <v>257.34100000000001</v>
      </c>
      <c r="N409" s="36">
        <v>795.904</v>
      </c>
      <c r="O409" s="36">
        <f>912.339-30</f>
        <v>882.33900000000006</v>
      </c>
      <c r="P409" s="97">
        <v>824.63599999999997</v>
      </c>
      <c r="Q409" s="97">
        <v>2983</v>
      </c>
      <c r="R409" s="97">
        <v>2000</v>
      </c>
      <c r="S409" s="97">
        <v>1000</v>
      </c>
      <c r="T409" s="97">
        <f>SUM(U409:AE409)</f>
        <v>2000</v>
      </c>
      <c r="U409" s="97">
        <v>1000</v>
      </c>
      <c r="V409" s="97">
        <v>1000</v>
      </c>
      <c r="W409" s="97">
        <v>0</v>
      </c>
      <c r="X409" s="97">
        <v>0</v>
      </c>
      <c r="Y409" s="97">
        <v>0</v>
      </c>
      <c r="Z409" s="97">
        <v>0</v>
      </c>
      <c r="AA409" s="97">
        <v>0</v>
      </c>
      <c r="AB409" s="97">
        <v>0</v>
      </c>
      <c r="AC409" s="97">
        <v>0</v>
      </c>
      <c r="AD409" s="97">
        <v>0</v>
      </c>
      <c r="AE409" s="97">
        <v>0</v>
      </c>
      <c r="AF409" s="120">
        <f t="shared" si="327"/>
        <v>5000</v>
      </c>
    </row>
    <row r="410" spans="1:32" ht="22.5">
      <c r="A410" s="22" t="s">
        <v>313</v>
      </c>
      <c r="B410" s="22" t="s">
        <v>315</v>
      </c>
      <c r="C410" s="21">
        <v>138</v>
      </c>
      <c r="D410" s="41" t="s">
        <v>252</v>
      </c>
      <c r="E410" s="27" t="s">
        <v>243</v>
      </c>
      <c r="F410" s="28" t="s">
        <v>92</v>
      </c>
      <c r="G410" s="29">
        <f>H411</f>
        <v>1751.2</v>
      </c>
      <c r="H410" s="30">
        <f>H411</f>
        <v>1751.2</v>
      </c>
      <c r="I410" s="31">
        <f>I411</f>
        <v>0</v>
      </c>
      <c r="J410" s="31">
        <f>J411</f>
        <v>0</v>
      </c>
      <c r="K410" s="31">
        <f>SUM(M410:Q410)</f>
        <v>1751.2</v>
      </c>
      <c r="L410" s="30">
        <f>L411</f>
        <v>0</v>
      </c>
      <c r="M410" s="30">
        <f t="shared" ref="M410:S410" si="344">M411</f>
        <v>350</v>
      </c>
      <c r="N410" s="30">
        <f t="shared" si="344"/>
        <v>314</v>
      </c>
      <c r="O410" s="30">
        <f t="shared" si="344"/>
        <v>150</v>
      </c>
      <c r="P410" s="95">
        <f t="shared" si="344"/>
        <v>515</v>
      </c>
      <c r="Q410" s="95">
        <f t="shared" si="344"/>
        <v>422.2</v>
      </c>
      <c r="R410" s="95">
        <f t="shared" si="344"/>
        <v>0</v>
      </c>
      <c r="S410" s="95">
        <f t="shared" si="344"/>
        <v>0</v>
      </c>
      <c r="T410" s="95">
        <f>SUM(U410:AE410)</f>
        <v>0</v>
      </c>
      <c r="U410" s="95">
        <f>U411</f>
        <v>0</v>
      </c>
      <c r="V410" s="95">
        <f t="shared" ref="V410:AE410" si="345">V411</f>
        <v>0</v>
      </c>
      <c r="W410" s="95">
        <f t="shared" si="345"/>
        <v>0</v>
      </c>
      <c r="X410" s="95">
        <f t="shared" si="345"/>
        <v>0</v>
      </c>
      <c r="Y410" s="95">
        <f t="shared" si="345"/>
        <v>0</v>
      </c>
      <c r="Z410" s="95">
        <f t="shared" si="345"/>
        <v>0</v>
      </c>
      <c r="AA410" s="95">
        <f t="shared" si="345"/>
        <v>0</v>
      </c>
      <c r="AB410" s="95">
        <f t="shared" si="345"/>
        <v>0</v>
      </c>
      <c r="AC410" s="95">
        <f t="shared" si="345"/>
        <v>0</v>
      </c>
      <c r="AD410" s="95">
        <f t="shared" si="345"/>
        <v>0</v>
      </c>
      <c r="AE410" s="95">
        <f t="shared" si="345"/>
        <v>0</v>
      </c>
      <c r="AF410" s="30">
        <f t="shared" si="327"/>
        <v>0</v>
      </c>
    </row>
    <row r="411" spans="1:32">
      <c r="A411" s="22" t="s">
        <v>313</v>
      </c>
      <c r="B411" s="22" t="s">
        <v>315</v>
      </c>
      <c r="C411" s="44"/>
      <c r="D411" s="11" t="s">
        <v>31</v>
      </c>
      <c r="E411" s="33"/>
      <c r="F411" s="34"/>
      <c r="G411" s="35"/>
      <c r="H411" s="36">
        <f>J411+K411+AF411</f>
        <v>1751.2</v>
      </c>
      <c r="I411" s="37">
        <v>0</v>
      </c>
      <c r="J411" s="36">
        <v>0</v>
      </c>
      <c r="K411" s="36">
        <f>SUM(M411:Q411)</f>
        <v>1751.2</v>
      </c>
      <c r="L411" s="36">
        <v>0</v>
      </c>
      <c r="M411" s="36">
        <v>350</v>
      </c>
      <c r="N411" s="36">
        <v>314</v>
      </c>
      <c r="O411" s="36">
        <f>500-350</f>
        <v>150</v>
      </c>
      <c r="P411" s="96">
        <v>515</v>
      </c>
      <c r="Q411" s="96">
        <v>422.2</v>
      </c>
      <c r="R411" s="97">
        <v>0</v>
      </c>
      <c r="S411" s="97">
        <v>0</v>
      </c>
      <c r="T411" s="97">
        <f>SUM(U411:AE411)</f>
        <v>0</v>
      </c>
      <c r="U411" s="97">
        <v>0</v>
      </c>
      <c r="V411" s="97">
        <v>0</v>
      </c>
      <c r="W411" s="97">
        <v>0</v>
      </c>
      <c r="X411" s="97">
        <v>0</v>
      </c>
      <c r="Y411" s="97">
        <v>0</v>
      </c>
      <c r="Z411" s="97">
        <v>0</v>
      </c>
      <c r="AA411" s="97">
        <v>0</v>
      </c>
      <c r="AB411" s="97">
        <v>0</v>
      </c>
      <c r="AC411" s="97">
        <v>0</v>
      </c>
      <c r="AD411" s="97">
        <v>0</v>
      </c>
      <c r="AE411" s="97">
        <v>0</v>
      </c>
      <c r="AF411" s="120">
        <f t="shared" si="327"/>
        <v>0</v>
      </c>
    </row>
    <row r="412" spans="1:32" ht="22.5">
      <c r="A412" s="22" t="s">
        <v>312</v>
      </c>
      <c r="B412" s="22" t="s">
        <v>314</v>
      </c>
      <c r="C412" s="21">
        <v>139</v>
      </c>
      <c r="D412" s="26" t="s">
        <v>253</v>
      </c>
      <c r="E412" s="27" t="s">
        <v>156</v>
      </c>
      <c r="F412" s="28" t="s">
        <v>254</v>
      </c>
      <c r="G412" s="29">
        <f>H413</f>
        <v>21877.5</v>
      </c>
      <c r="H412" s="30">
        <f>H413+H414+H415</f>
        <v>22021.5</v>
      </c>
      <c r="I412" s="31">
        <v>537.5</v>
      </c>
      <c r="J412" s="31">
        <v>537.5</v>
      </c>
      <c r="K412" s="31">
        <f t="shared" ref="K412:K425" si="346">SUM(M412:Q412)</f>
        <v>21484</v>
      </c>
      <c r="L412" s="30">
        <f>L413+L414+L415</f>
        <v>0</v>
      </c>
      <c r="M412" s="30">
        <f t="shared" ref="M412:S412" si="347">M413+M414+M415</f>
        <v>575</v>
      </c>
      <c r="N412" s="30">
        <f t="shared" si="347"/>
        <v>20909</v>
      </c>
      <c r="O412" s="30">
        <f t="shared" si="347"/>
        <v>0</v>
      </c>
      <c r="P412" s="95">
        <f t="shared" si="347"/>
        <v>0</v>
      </c>
      <c r="Q412" s="95">
        <f t="shared" si="347"/>
        <v>0</v>
      </c>
      <c r="R412" s="95">
        <f t="shared" si="347"/>
        <v>0</v>
      </c>
      <c r="S412" s="95">
        <f t="shared" si="347"/>
        <v>0</v>
      </c>
      <c r="T412" s="95">
        <f t="shared" ref="T412:T425" si="348">SUM(U412:AE412)</f>
        <v>0</v>
      </c>
      <c r="U412" s="95">
        <f>U413+U414+U415</f>
        <v>0</v>
      </c>
      <c r="V412" s="95">
        <f t="shared" ref="V412:AE412" si="349">V413+V414+V415</f>
        <v>0</v>
      </c>
      <c r="W412" s="95">
        <f t="shared" si="349"/>
        <v>0</v>
      </c>
      <c r="X412" s="95">
        <f t="shared" si="349"/>
        <v>0</v>
      </c>
      <c r="Y412" s="95">
        <f t="shared" si="349"/>
        <v>0</v>
      </c>
      <c r="Z412" s="95">
        <f t="shared" si="349"/>
        <v>0</v>
      </c>
      <c r="AA412" s="95">
        <f t="shared" si="349"/>
        <v>0</v>
      </c>
      <c r="AB412" s="95">
        <f t="shared" si="349"/>
        <v>0</v>
      </c>
      <c r="AC412" s="95">
        <f t="shared" si="349"/>
        <v>0</v>
      </c>
      <c r="AD412" s="95">
        <f t="shared" si="349"/>
        <v>0</v>
      </c>
      <c r="AE412" s="95">
        <f t="shared" si="349"/>
        <v>0</v>
      </c>
      <c r="AF412" s="30">
        <f t="shared" si="327"/>
        <v>0</v>
      </c>
    </row>
    <row r="413" spans="1:32">
      <c r="A413" s="22" t="s">
        <v>312</v>
      </c>
      <c r="B413" s="22" t="s">
        <v>314</v>
      </c>
      <c r="C413" s="44"/>
      <c r="D413" s="11" t="s">
        <v>31</v>
      </c>
      <c r="E413" s="33"/>
      <c r="F413" s="34"/>
      <c r="G413" s="35"/>
      <c r="H413" s="36">
        <f>J413+K413+AF413</f>
        <v>21877.5</v>
      </c>
      <c r="I413" s="37">
        <v>537.5</v>
      </c>
      <c r="J413" s="36">
        <v>537.5</v>
      </c>
      <c r="K413" s="36">
        <f t="shared" si="346"/>
        <v>21340</v>
      </c>
      <c r="L413" s="36">
        <v>0</v>
      </c>
      <c r="M413" s="36">
        <v>575</v>
      </c>
      <c r="N413" s="47">
        <v>20765</v>
      </c>
      <c r="O413" s="36">
        <v>0</v>
      </c>
      <c r="P413" s="97">
        <v>0</v>
      </c>
      <c r="Q413" s="97">
        <v>0</v>
      </c>
      <c r="R413" s="97">
        <v>0</v>
      </c>
      <c r="S413" s="97">
        <v>0</v>
      </c>
      <c r="T413" s="97">
        <f t="shared" si="348"/>
        <v>0</v>
      </c>
      <c r="U413" s="97">
        <v>0</v>
      </c>
      <c r="V413" s="97">
        <v>0</v>
      </c>
      <c r="W413" s="97">
        <v>0</v>
      </c>
      <c r="X413" s="97">
        <v>0</v>
      </c>
      <c r="Y413" s="97">
        <v>0</v>
      </c>
      <c r="Z413" s="97">
        <v>0</v>
      </c>
      <c r="AA413" s="97">
        <v>0</v>
      </c>
      <c r="AB413" s="97">
        <v>0</v>
      </c>
      <c r="AC413" s="97">
        <v>0</v>
      </c>
      <c r="AD413" s="97">
        <v>0</v>
      </c>
      <c r="AE413" s="97">
        <v>0</v>
      </c>
      <c r="AF413" s="120">
        <f t="shared" si="327"/>
        <v>0</v>
      </c>
    </row>
    <row r="414" spans="1:32">
      <c r="A414" s="22" t="s">
        <v>312</v>
      </c>
      <c r="B414" s="22" t="s">
        <v>314</v>
      </c>
      <c r="C414" s="44"/>
      <c r="D414" s="11" t="s">
        <v>41</v>
      </c>
      <c r="E414" s="33"/>
      <c r="F414" s="34"/>
      <c r="G414" s="35"/>
      <c r="H414" s="36">
        <f>J414+K414+AF414</f>
        <v>0</v>
      </c>
      <c r="I414" s="37">
        <v>0</v>
      </c>
      <c r="J414" s="36">
        <v>0</v>
      </c>
      <c r="K414" s="36">
        <f t="shared" si="346"/>
        <v>0</v>
      </c>
      <c r="L414" s="36">
        <v>0</v>
      </c>
      <c r="M414" s="36">
        <v>0</v>
      </c>
      <c r="N414" s="47">
        <v>0</v>
      </c>
      <c r="O414" s="36">
        <v>0</v>
      </c>
      <c r="P414" s="97">
        <v>0</v>
      </c>
      <c r="Q414" s="97">
        <v>0</v>
      </c>
      <c r="R414" s="97">
        <v>0</v>
      </c>
      <c r="S414" s="97">
        <v>0</v>
      </c>
      <c r="T414" s="97">
        <f t="shared" si="348"/>
        <v>0</v>
      </c>
      <c r="U414" s="97">
        <v>0</v>
      </c>
      <c r="V414" s="97">
        <v>0</v>
      </c>
      <c r="W414" s="97">
        <v>0</v>
      </c>
      <c r="X414" s="97">
        <v>0</v>
      </c>
      <c r="Y414" s="97">
        <v>0</v>
      </c>
      <c r="Z414" s="97">
        <v>0</v>
      </c>
      <c r="AA414" s="97">
        <v>0</v>
      </c>
      <c r="AB414" s="97">
        <v>0</v>
      </c>
      <c r="AC414" s="97">
        <v>0</v>
      </c>
      <c r="AD414" s="97">
        <v>0</v>
      </c>
      <c r="AE414" s="97">
        <v>0</v>
      </c>
      <c r="AF414" s="120">
        <f t="shared" si="327"/>
        <v>0</v>
      </c>
    </row>
    <row r="415" spans="1:32">
      <c r="A415" s="22" t="s">
        <v>312</v>
      </c>
      <c r="B415" s="22" t="s">
        <v>314</v>
      </c>
      <c r="C415" s="44"/>
      <c r="D415" s="11" t="s">
        <v>255</v>
      </c>
      <c r="E415" s="33"/>
      <c r="F415" s="34"/>
      <c r="G415" s="35"/>
      <c r="H415" s="36">
        <f>J415+K415+AF415</f>
        <v>144</v>
      </c>
      <c r="I415" s="37">
        <v>0</v>
      </c>
      <c r="J415" s="36">
        <v>0</v>
      </c>
      <c r="K415" s="36">
        <f t="shared" si="346"/>
        <v>144</v>
      </c>
      <c r="L415" s="36">
        <v>0</v>
      </c>
      <c r="M415" s="36">
        <v>0</v>
      </c>
      <c r="N415" s="36">
        <v>144</v>
      </c>
      <c r="O415" s="36">
        <v>0</v>
      </c>
      <c r="P415" s="97">
        <v>0</v>
      </c>
      <c r="Q415" s="97">
        <v>0</v>
      </c>
      <c r="R415" s="97">
        <v>0</v>
      </c>
      <c r="S415" s="97">
        <v>0</v>
      </c>
      <c r="T415" s="97">
        <f t="shared" si="348"/>
        <v>0</v>
      </c>
      <c r="U415" s="97">
        <v>0</v>
      </c>
      <c r="V415" s="97">
        <v>0</v>
      </c>
      <c r="W415" s="97">
        <v>0</v>
      </c>
      <c r="X415" s="97">
        <v>0</v>
      </c>
      <c r="Y415" s="97">
        <v>0</v>
      </c>
      <c r="Z415" s="97">
        <v>0</v>
      </c>
      <c r="AA415" s="97">
        <v>0</v>
      </c>
      <c r="AB415" s="97">
        <v>0</v>
      </c>
      <c r="AC415" s="97">
        <v>0</v>
      </c>
      <c r="AD415" s="97">
        <v>0</v>
      </c>
      <c r="AE415" s="97">
        <v>0</v>
      </c>
      <c r="AF415" s="120">
        <f t="shared" si="327"/>
        <v>0</v>
      </c>
    </row>
    <row r="416" spans="1:32" ht="29.25">
      <c r="A416" s="22" t="s">
        <v>311</v>
      </c>
      <c r="C416" s="58">
        <v>140</v>
      </c>
      <c r="D416" s="41" t="s">
        <v>371</v>
      </c>
      <c r="E416" s="27" t="s">
        <v>370</v>
      </c>
      <c r="F416" s="54" t="s">
        <v>154</v>
      </c>
      <c r="G416" s="29">
        <f>H417</f>
        <v>9850.6920000000009</v>
      </c>
      <c r="H416" s="30">
        <f>H417+H418</f>
        <v>14767.395</v>
      </c>
      <c r="I416" s="30">
        <f>I417+I418</f>
        <v>0</v>
      </c>
      <c r="J416" s="30">
        <f>J417+J418</f>
        <v>0</v>
      </c>
      <c r="K416" s="31">
        <f t="shared" si="346"/>
        <v>14767.395</v>
      </c>
      <c r="L416" s="30">
        <f t="shared" ref="L416:S416" si="350">L417+L418</f>
        <v>0</v>
      </c>
      <c r="M416" s="30">
        <f t="shared" si="350"/>
        <v>0</v>
      </c>
      <c r="N416" s="30">
        <f t="shared" si="350"/>
        <v>0</v>
      </c>
      <c r="O416" s="30">
        <f t="shared" si="350"/>
        <v>0</v>
      </c>
      <c r="P416" s="95">
        <f t="shared" si="350"/>
        <v>1086.0929999999998</v>
      </c>
      <c r="Q416" s="95">
        <f t="shared" si="350"/>
        <v>13681.302</v>
      </c>
      <c r="R416" s="95">
        <f t="shared" si="350"/>
        <v>0</v>
      </c>
      <c r="S416" s="95">
        <f t="shared" si="350"/>
        <v>0</v>
      </c>
      <c r="T416" s="95">
        <f t="shared" ref="T416:T418" si="351">SUM(U416:AE416)</f>
        <v>0</v>
      </c>
      <c r="U416" s="95">
        <f>U417+U418</f>
        <v>0</v>
      </c>
      <c r="V416" s="95">
        <f t="shared" ref="V416:AE416" si="352">V417+V418</f>
        <v>0</v>
      </c>
      <c r="W416" s="95">
        <f t="shared" si="352"/>
        <v>0</v>
      </c>
      <c r="X416" s="95">
        <f t="shared" si="352"/>
        <v>0</v>
      </c>
      <c r="Y416" s="95">
        <f t="shared" si="352"/>
        <v>0</v>
      </c>
      <c r="Z416" s="95">
        <f t="shared" si="352"/>
        <v>0</v>
      </c>
      <c r="AA416" s="95">
        <f t="shared" si="352"/>
        <v>0</v>
      </c>
      <c r="AB416" s="95">
        <f t="shared" si="352"/>
        <v>0</v>
      </c>
      <c r="AC416" s="95">
        <f t="shared" si="352"/>
        <v>0</v>
      </c>
      <c r="AD416" s="95">
        <f t="shared" si="352"/>
        <v>0</v>
      </c>
      <c r="AE416" s="95">
        <f t="shared" si="352"/>
        <v>0</v>
      </c>
      <c r="AF416" s="30">
        <f t="shared" si="327"/>
        <v>0</v>
      </c>
    </row>
    <row r="417" spans="1:32">
      <c r="A417" s="22" t="s">
        <v>311</v>
      </c>
      <c r="C417" s="44"/>
      <c r="D417" s="11" t="s">
        <v>31</v>
      </c>
      <c r="E417" s="33"/>
      <c r="F417" s="34"/>
      <c r="G417" s="35"/>
      <c r="H417" s="36">
        <f t="shared" ref="H417:H425" si="353">J417+K417+AF417</f>
        <v>9850.6920000000009</v>
      </c>
      <c r="I417" s="37">
        <v>0</v>
      </c>
      <c r="J417" s="36">
        <v>0</v>
      </c>
      <c r="K417" s="36">
        <f t="shared" si="346"/>
        <v>9850.6920000000009</v>
      </c>
      <c r="L417" s="36">
        <v>0</v>
      </c>
      <c r="M417" s="36">
        <v>0</v>
      </c>
      <c r="N417" s="36">
        <v>0</v>
      </c>
      <c r="O417" s="38">
        <v>0</v>
      </c>
      <c r="P417" s="96">
        <v>734.80399999999997</v>
      </c>
      <c r="Q417" s="96">
        <v>9115.8880000000008</v>
      </c>
      <c r="R417" s="97">
        <v>0</v>
      </c>
      <c r="S417" s="97">
        <v>0</v>
      </c>
      <c r="T417" s="97">
        <f t="shared" si="351"/>
        <v>0</v>
      </c>
      <c r="U417" s="97">
        <v>0</v>
      </c>
      <c r="V417" s="97">
        <v>0</v>
      </c>
      <c r="W417" s="97">
        <v>0</v>
      </c>
      <c r="X417" s="97">
        <v>0</v>
      </c>
      <c r="Y417" s="97">
        <v>0</v>
      </c>
      <c r="Z417" s="97">
        <v>0</v>
      </c>
      <c r="AA417" s="97">
        <v>0</v>
      </c>
      <c r="AB417" s="97">
        <v>0</v>
      </c>
      <c r="AC417" s="97">
        <v>0</v>
      </c>
      <c r="AD417" s="97">
        <v>0</v>
      </c>
      <c r="AE417" s="97">
        <v>0</v>
      </c>
      <c r="AF417" s="120">
        <f t="shared" si="327"/>
        <v>0</v>
      </c>
    </row>
    <row r="418" spans="1:32">
      <c r="A418" s="22" t="s">
        <v>311</v>
      </c>
      <c r="C418" s="44"/>
      <c r="D418" s="42" t="s">
        <v>41</v>
      </c>
      <c r="E418" s="33"/>
      <c r="F418" s="34"/>
      <c r="G418" s="35"/>
      <c r="H418" s="36">
        <f t="shared" si="353"/>
        <v>4916.7029999999995</v>
      </c>
      <c r="I418" s="37">
        <v>0</v>
      </c>
      <c r="J418" s="36">
        <v>0</v>
      </c>
      <c r="K418" s="36">
        <f t="shared" si="346"/>
        <v>4916.7029999999995</v>
      </c>
      <c r="L418" s="36">
        <v>0</v>
      </c>
      <c r="M418" s="36">
        <v>0</v>
      </c>
      <c r="N418" s="36">
        <v>0</v>
      </c>
      <c r="O418" s="36">
        <v>0</v>
      </c>
      <c r="P418" s="96">
        <v>351.28899999999999</v>
      </c>
      <c r="Q418" s="96">
        <v>4565.4139999999998</v>
      </c>
      <c r="R418" s="97">
        <v>0</v>
      </c>
      <c r="S418" s="97">
        <v>0</v>
      </c>
      <c r="T418" s="97">
        <f t="shared" si="351"/>
        <v>0</v>
      </c>
      <c r="U418" s="97">
        <v>0</v>
      </c>
      <c r="V418" s="97">
        <v>0</v>
      </c>
      <c r="W418" s="97">
        <v>0</v>
      </c>
      <c r="X418" s="97">
        <v>0</v>
      </c>
      <c r="Y418" s="97">
        <v>0</v>
      </c>
      <c r="Z418" s="97">
        <v>0</v>
      </c>
      <c r="AA418" s="97">
        <v>0</v>
      </c>
      <c r="AB418" s="97">
        <v>0</v>
      </c>
      <c r="AC418" s="97">
        <v>0</v>
      </c>
      <c r="AD418" s="97">
        <v>0</v>
      </c>
      <c r="AE418" s="97">
        <v>0</v>
      </c>
      <c r="AF418" s="120">
        <f t="shared" si="327"/>
        <v>0</v>
      </c>
    </row>
    <row r="419" spans="1:32" ht="22.5">
      <c r="A419" s="22" t="s">
        <v>311</v>
      </c>
      <c r="C419" s="58">
        <v>141</v>
      </c>
      <c r="D419" s="41" t="s">
        <v>429</v>
      </c>
      <c r="E419" s="27" t="s">
        <v>430</v>
      </c>
      <c r="F419" s="54" t="s">
        <v>388</v>
      </c>
      <c r="G419" s="29">
        <f>H420</f>
        <v>1278.4070000000002</v>
      </c>
      <c r="H419" s="30">
        <f>H420+H421</f>
        <v>4359.6570000000002</v>
      </c>
      <c r="I419" s="30">
        <f>I420+I421</f>
        <v>0</v>
      </c>
      <c r="J419" s="30">
        <f>J420+J421</f>
        <v>0</v>
      </c>
      <c r="K419" s="31">
        <f t="shared" ref="K419:K421" si="354">SUM(M419:Q419)</f>
        <v>14.035</v>
      </c>
      <c r="L419" s="30">
        <f t="shared" ref="L419:S419" si="355">L420+L421</f>
        <v>0</v>
      </c>
      <c r="M419" s="30">
        <f t="shared" si="355"/>
        <v>0</v>
      </c>
      <c r="N419" s="30">
        <f t="shared" si="355"/>
        <v>0</v>
      </c>
      <c r="O419" s="30">
        <f t="shared" si="355"/>
        <v>0</v>
      </c>
      <c r="P419" s="95">
        <f t="shared" si="355"/>
        <v>0</v>
      </c>
      <c r="Q419" s="95">
        <f t="shared" si="355"/>
        <v>14.035</v>
      </c>
      <c r="R419" s="95">
        <f t="shared" si="355"/>
        <v>1000</v>
      </c>
      <c r="S419" s="95">
        <f t="shared" si="355"/>
        <v>3345.6220000000003</v>
      </c>
      <c r="T419" s="95">
        <f t="shared" ref="T419:T421" si="356">SUM(U419:AE419)</f>
        <v>0</v>
      </c>
      <c r="U419" s="95">
        <f>U420+U421</f>
        <v>0</v>
      </c>
      <c r="V419" s="95">
        <f t="shared" ref="V419:AE419" si="357">V420+V421</f>
        <v>0</v>
      </c>
      <c r="W419" s="95">
        <f t="shared" si="357"/>
        <v>0</v>
      </c>
      <c r="X419" s="95">
        <f t="shared" si="357"/>
        <v>0</v>
      </c>
      <c r="Y419" s="95">
        <f t="shared" si="357"/>
        <v>0</v>
      </c>
      <c r="Z419" s="95">
        <f t="shared" si="357"/>
        <v>0</v>
      </c>
      <c r="AA419" s="95">
        <f t="shared" si="357"/>
        <v>0</v>
      </c>
      <c r="AB419" s="95">
        <f t="shared" si="357"/>
        <v>0</v>
      </c>
      <c r="AC419" s="95">
        <f t="shared" si="357"/>
        <v>0</v>
      </c>
      <c r="AD419" s="95">
        <f t="shared" si="357"/>
        <v>0</v>
      </c>
      <c r="AE419" s="95">
        <f t="shared" si="357"/>
        <v>0</v>
      </c>
      <c r="AF419" s="30">
        <f t="shared" ref="AF419:AF421" si="358">R419+S419+T419</f>
        <v>4345.6220000000003</v>
      </c>
    </row>
    <row r="420" spans="1:32">
      <c r="A420" s="22" t="s">
        <v>311</v>
      </c>
      <c r="C420" s="44"/>
      <c r="D420" s="11" t="s">
        <v>31</v>
      </c>
      <c r="E420" s="33"/>
      <c r="F420" s="34"/>
      <c r="G420" s="35"/>
      <c r="H420" s="36">
        <f t="shared" ref="H420:H421" si="359">J420+K420+AF420</f>
        <v>1278.4070000000002</v>
      </c>
      <c r="I420" s="37">
        <v>0</v>
      </c>
      <c r="J420" s="36">
        <v>0</v>
      </c>
      <c r="K420" s="36">
        <f t="shared" si="354"/>
        <v>14.035</v>
      </c>
      <c r="L420" s="36">
        <v>0</v>
      </c>
      <c r="M420" s="36">
        <v>0</v>
      </c>
      <c r="N420" s="36">
        <v>0</v>
      </c>
      <c r="O420" s="38">
        <v>0</v>
      </c>
      <c r="P420" s="96">
        <v>0</v>
      </c>
      <c r="Q420" s="96">
        <v>14.035</v>
      </c>
      <c r="R420" s="96">
        <v>229.47200000000001</v>
      </c>
      <c r="S420" s="97">
        <v>1034.9000000000001</v>
      </c>
      <c r="T420" s="97">
        <f t="shared" si="356"/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120">
        <f t="shared" si="358"/>
        <v>1264.3720000000001</v>
      </c>
    </row>
    <row r="421" spans="1:32">
      <c r="A421" s="22" t="s">
        <v>311</v>
      </c>
      <c r="C421" s="44"/>
      <c r="D421" s="42" t="s">
        <v>41</v>
      </c>
      <c r="E421" s="33"/>
      <c r="F421" s="34"/>
      <c r="G421" s="35"/>
      <c r="H421" s="36">
        <f t="shared" si="359"/>
        <v>3081.25</v>
      </c>
      <c r="I421" s="37">
        <v>0</v>
      </c>
      <c r="J421" s="36">
        <v>0</v>
      </c>
      <c r="K421" s="36">
        <f t="shared" si="354"/>
        <v>0</v>
      </c>
      <c r="L421" s="36">
        <v>0</v>
      </c>
      <c r="M421" s="36">
        <v>0</v>
      </c>
      <c r="N421" s="36">
        <v>0</v>
      </c>
      <c r="O421" s="36">
        <v>0</v>
      </c>
      <c r="P421" s="96">
        <v>0</v>
      </c>
      <c r="Q421" s="96">
        <v>0</v>
      </c>
      <c r="R421" s="96">
        <v>770.52800000000002</v>
      </c>
      <c r="S421" s="97">
        <v>2310.7220000000002</v>
      </c>
      <c r="T421" s="97">
        <f t="shared" si="356"/>
        <v>0</v>
      </c>
      <c r="U421" s="97">
        <v>0</v>
      </c>
      <c r="V421" s="97">
        <v>0</v>
      </c>
      <c r="W421" s="97">
        <v>0</v>
      </c>
      <c r="X421" s="97">
        <v>0</v>
      </c>
      <c r="Y421" s="97">
        <v>0</v>
      </c>
      <c r="Z421" s="97">
        <v>0</v>
      </c>
      <c r="AA421" s="97">
        <v>0</v>
      </c>
      <c r="AB421" s="97">
        <v>0</v>
      </c>
      <c r="AC421" s="97">
        <v>0</v>
      </c>
      <c r="AD421" s="97">
        <v>0</v>
      </c>
      <c r="AE421" s="97">
        <v>0</v>
      </c>
      <c r="AF421" s="120">
        <f t="shared" si="358"/>
        <v>3081.25</v>
      </c>
    </row>
    <row r="422" spans="1:32" ht="24" customHeight="1">
      <c r="A422" s="22" t="s">
        <v>311</v>
      </c>
      <c r="C422" s="21">
        <v>142</v>
      </c>
      <c r="D422" s="41" t="s">
        <v>111</v>
      </c>
      <c r="E422" s="27" t="s">
        <v>243</v>
      </c>
      <c r="F422" s="60" t="s">
        <v>335</v>
      </c>
      <c r="G422" s="29">
        <f>H423</f>
        <v>7012.87</v>
      </c>
      <c r="H422" s="30">
        <f>H423</f>
        <v>7012.87</v>
      </c>
      <c r="I422" s="31">
        <f>I423</f>
        <v>0</v>
      </c>
      <c r="J422" s="31">
        <f>J423</f>
        <v>0</v>
      </c>
      <c r="K422" s="31">
        <f t="shared" si="346"/>
        <v>6099.74</v>
      </c>
      <c r="L422" s="30">
        <f>L423</f>
        <v>0</v>
      </c>
      <c r="M422" s="30">
        <f t="shared" ref="M422:S422" si="360">M423</f>
        <v>0</v>
      </c>
      <c r="N422" s="30">
        <f t="shared" si="360"/>
        <v>0</v>
      </c>
      <c r="O422" s="30">
        <f t="shared" si="360"/>
        <v>226.25</v>
      </c>
      <c r="P422" s="95">
        <f t="shared" si="360"/>
        <v>661.8</v>
      </c>
      <c r="Q422" s="95">
        <f t="shared" si="360"/>
        <v>5211.6899999999996</v>
      </c>
      <c r="R422" s="95">
        <f t="shared" si="360"/>
        <v>913.13</v>
      </c>
      <c r="S422" s="95">
        <f t="shared" si="360"/>
        <v>0</v>
      </c>
      <c r="T422" s="95">
        <f t="shared" si="348"/>
        <v>0</v>
      </c>
      <c r="U422" s="95">
        <f>U423</f>
        <v>0</v>
      </c>
      <c r="V422" s="95">
        <f t="shared" ref="V422:AE422" si="361">V423</f>
        <v>0</v>
      </c>
      <c r="W422" s="95">
        <f t="shared" si="361"/>
        <v>0</v>
      </c>
      <c r="X422" s="95">
        <f t="shared" si="361"/>
        <v>0</v>
      </c>
      <c r="Y422" s="95">
        <f t="shared" si="361"/>
        <v>0</v>
      </c>
      <c r="Z422" s="95">
        <f t="shared" si="361"/>
        <v>0</v>
      </c>
      <c r="AA422" s="95">
        <f t="shared" si="361"/>
        <v>0</v>
      </c>
      <c r="AB422" s="95">
        <f t="shared" si="361"/>
        <v>0</v>
      </c>
      <c r="AC422" s="95">
        <f t="shared" si="361"/>
        <v>0</v>
      </c>
      <c r="AD422" s="95">
        <f t="shared" si="361"/>
        <v>0</v>
      </c>
      <c r="AE422" s="95">
        <f t="shared" si="361"/>
        <v>0</v>
      </c>
      <c r="AF422" s="30">
        <f t="shared" si="327"/>
        <v>913.13</v>
      </c>
    </row>
    <row r="423" spans="1:32">
      <c r="A423" s="22" t="s">
        <v>311</v>
      </c>
      <c r="C423" s="44"/>
      <c r="D423" s="11" t="s">
        <v>31</v>
      </c>
      <c r="E423" s="33"/>
      <c r="F423" s="34"/>
      <c r="G423" s="35"/>
      <c r="H423" s="36">
        <f t="shared" si="353"/>
        <v>7012.87</v>
      </c>
      <c r="I423" s="37">
        <v>0</v>
      </c>
      <c r="J423" s="36">
        <v>0</v>
      </c>
      <c r="K423" s="36">
        <f t="shared" si="346"/>
        <v>6099.74</v>
      </c>
      <c r="L423" s="36">
        <v>0</v>
      </c>
      <c r="M423" s="36">
        <v>0</v>
      </c>
      <c r="N423" s="36">
        <v>0</v>
      </c>
      <c r="O423" s="36">
        <f>505-278.75</f>
        <v>226.25</v>
      </c>
      <c r="P423" s="97">
        <v>661.8</v>
      </c>
      <c r="Q423" s="96">
        <v>5211.6899999999996</v>
      </c>
      <c r="R423" s="97">
        <v>913.13</v>
      </c>
      <c r="S423" s="97"/>
      <c r="T423" s="97">
        <f t="shared" si="348"/>
        <v>0</v>
      </c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120">
        <f t="shared" si="327"/>
        <v>913.13</v>
      </c>
    </row>
    <row r="424" spans="1:32" ht="29.25">
      <c r="A424" s="22" t="s">
        <v>313</v>
      </c>
      <c r="B424" s="22" t="s">
        <v>314</v>
      </c>
      <c r="C424" s="21">
        <v>143</v>
      </c>
      <c r="D424" s="41" t="s">
        <v>141</v>
      </c>
      <c r="E424" s="27" t="s">
        <v>206</v>
      </c>
      <c r="F424" s="28" t="s">
        <v>86</v>
      </c>
      <c r="G424" s="29">
        <f>H425</f>
        <v>49842.290999999997</v>
      </c>
      <c r="H424" s="77">
        <f>H425</f>
        <v>49842.290999999997</v>
      </c>
      <c r="I424" s="31">
        <f>I425</f>
        <v>0</v>
      </c>
      <c r="J424" s="31">
        <f>J425</f>
        <v>151</v>
      </c>
      <c r="K424" s="31">
        <f t="shared" si="346"/>
        <v>48121.290999999997</v>
      </c>
      <c r="L424" s="30">
        <f>L425</f>
        <v>151</v>
      </c>
      <c r="M424" s="30">
        <f t="shared" ref="M424:S424" si="362">M425</f>
        <v>4128.3599999999997</v>
      </c>
      <c r="N424" s="30">
        <f t="shared" si="362"/>
        <v>8083.14</v>
      </c>
      <c r="O424" s="30">
        <f t="shared" si="362"/>
        <v>8960.2690000000002</v>
      </c>
      <c r="P424" s="95">
        <f t="shared" si="362"/>
        <v>9369.1490000000013</v>
      </c>
      <c r="Q424" s="95">
        <f t="shared" si="362"/>
        <v>17580.373</v>
      </c>
      <c r="R424" s="95">
        <f t="shared" si="362"/>
        <v>1570</v>
      </c>
      <c r="S424" s="95">
        <f t="shared" si="362"/>
        <v>0</v>
      </c>
      <c r="T424" s="95">
        <f t="shared" si="348"/>
        <v>0</v>
      </c>
      <c r="U424" s="95">
        <f>U425</f>
        <v>0</v>
      </c>
      <c r="V424" s="95">
        <f t="shared" ref="V424:AE424" si="363">V425</f>
        <v>0</v>
      </c>
      <c r="W424" s="95">
        <f t="shared" si="363"/>
        <v>0</v>
      </c>
      <c r="X424" s="95">
        <f t="shared" si="363"/>
        <v>0</v>
      </c>
      <c r="Y424" s="95">
        <f t="shared" si="363"/>
        <v>0</v>
      </c>
      <c r="Z424" s="95">
        <f t="shared" si="363"/>
        <v>0</v>
      </c>
      <c r="AA424" s="95">
        <f t="shared" si="363"/>
        <v>0</v>
      </c>
      <c r="AB424" s="95">
        <f t="shared" si="363"/>
        <v>0</v>
      </c>
      <c r="AC424" s="95">
        <f t="shared" si="363"/>
        <v>0</v>
      </c>
      <c r="AD424" s="95">
        <f t="shared" si="363"/>
        <v>0</v>
      </c>
      <c r="AE424" s="95">
        <f t="shared" si="363"/>
        <v>0</v>
      </c>
      <c r="AF424" s="30">
        <f t="shared" si="327"/>
        <v>1570</v>
      </c>
    </row>
    <row r="425" spans="1:32">
      <c r="A425" s="22" t="s">
        <v>313</v>
      </c>
      <c r="B425" s="22" t="s">
        <v>314</v>
      </c>
      <c r="C425" s="44"/>
      <c r="D425" s="11" t="s">
        <v>31</v>
      </c>
      <c r="E425" s="33"/>
      <c r="F425" s="34"/>
      <c r="G425" s="35"/>
      <c r="H425" s="36">
        <f t="shared" si="353"/>
        <v>49842.290999999997</v>
      </c>
      <c r="I425" s="37">
        <v>0</v>
      </c>
      <c r="J425" s="36">
        <v>151</v>
      </c>
      <c r="K425" s="36">
        <f t="shared" si="346"/>
        <v>48121.290999999997</v>
      </c>
      <c r="L425" s="36">
        <v>151</v>
      </c>
      <c r="M425" s="36">
        <v>4128.3599999999997</v>
      </c>
      <c r="N425" s="36">
        <v>8083.14</v>
      </c>
      <c r="O425" s="38">
        <v>8960.2690000000002</v>
      </c>
      <c r="P425" s="97">
        <v>9369.1490000000013</v>
      </c>
      <c r="Q425" s="96">
        <v>17580.373</v>
      </c>
      <c r="R425" s="97">
        <v>1570</v>
      </c>
      <c r="S425" s="97">
        <v>0</v>
      </c>
      <c r="T425" s="97">
        <f t="shared" si="348"/>
        <v>0</v>
      </c>
      <c r="U425" s="97">
        <v>0</v>
      </c>
      <c r="V425" s="97">
        <v>0</v>
      </c>
      <c r="W425" s="97">
        <v>0</v>
      </c>
      <c r="X425" s="97">
        <v>0</v>
      </c>
      <c r="Y425" s="97">
        <v>0</v>
      </c>
      <c r="Z425" s="97">
        <v>0</v>
      </c>
      <c r="AA425" s="97">
        <v>0</v>
      </c>
      <c r="AB425" s="97">
        <v>0</v>
      </c>
      <c r="AC425" s="97">
        <v>0</v>
      </c>
      <c r="AD425" s="97">
        <v>0</v>
      </c>
      <c r="AE425" s="97">
        <v>0</v>
      </c>
      <c r="AF425" s="120">
        <f t="shared" si="327"/>
        <v>1570</v>
      </c>
    </row>
    <row r="426" spans="1:32" ht="13.9" customHeight="1">
      <c r="C426" s="57" t="s">
        <v>256</v>
      </c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  <c r="AC426" s="109"/>
      <c r="AD426" s="109"/>
      <c r="AE426" s="109"/>
      <c r="AF426" s="119">
        <f t="shared" si="327"/>
        <v>0</v>
      </c>
    </row>
    <row r="427" spans="1:32" ht="29.25">
      <c r="A427" s="22" t="s">
        <v>313</v>
      </c>
      <c r="B427" s="22" t="s">
        <v>314</v>
      </c>
      <c r="C427" s="21">
        <v>144</v>
      </c>
      <c r="D427" s="41" t="s">
        <v>257</v>
      </c>
      <c r="E427" s="27" t="s">
        <v>258</v>
      </c>
      <c r="F427" s="28" t="s">
        <v>259</v>
      </c>
      <c r="G427" s="29">
        <f>H428</f>
        <v>365082.65599999996</v>
      </c>
      <c r="H427" s="30">
        <f>H428+H429</f>
        <v>507061.18199999991</v>
      </c>
      <c r="I427" s="30">
        <f>I428+I429</f>
        <v>173913.96</v>
      </c>
      <c r="J427" s="30">
        <f>J428+J429</f>
        <v>345838.76899999997</v>
      </c>
      <c r="K427" s="31">
        <f t="shared" ref="K427:K457" si="364">SUM(M427:Q427)</f>
        <v>161222.41299999997</v>
      </c>
      <c r="L427" s="30">
        <f t="shared" ref="L427:S427" si="365">L428+L429</f>
        <v>171924.80900000001</v>
      </c>
      <c r="M427" s="30">
        <f t="shared" si="365"/>
        <v>143421.55499999999</v>
      </c>
      <c r="N427" s="30">
        <f t="shared" si="365"/>
        <v>3693.1460000000002</v>
      </c>
      <c r="O427" s="30">
        <f t="shared" si="365"/>
        <v>5288.6120000000001</v>
      </c>
      <c r="P427" s="95">
        <f t="shared" si="365"/>
        <v>4409.55</v>
      </c>
      <c r="Q427" s="95">
        <f t="shared" si="365"/>
        <v>4409.55</v>
      </c>
      <c r="R427" s="95">
        <f t="shared" si="365"/>
        <v>0</v>
      </c>
      <c r="S427" s="95">
        <f t="shared" si="365"/>
        <v>0</v>
      </c>
      <c r="T427" s="95">
        <f t="shared" ref="T427:T457" si="366">SUM(U427:AE427)</f>
        <v>0</v>
      </c>
      <c r="U427" s="95">
        <f>U428+U429</f>
        <v>0</v>
      </c>
      <c r="V427" s="95">
        <f t="shared" ref="V427:AE427" si="367">V428+V429</f>
        <v>0</v>
      </c>
      <c r="W427" s="95">
        <f t="shared" si="367"/>
        <v>0</v>
      </c>
      <c r="X427" s="95">
        <f t="shared" si="367"/>
        <v>0</v>
      </c>
      <c r="Y427" s="95">
        <f t="shared" si="367"/>
        <v>0</v>
      </c>
      <c r="Z427" s="95">
        <f t="shared" si="367"/>
        <v>0</v>
      </c>
      <c r="AA427" s="95">
        <f t="shared" si="367"/>
        <v>0</v>
      </c>
      <c r="AB427" s="95">
        <f t="shared" si="367"/>
        <v>0</v>
      </c>
      <c r="AC427" s="95">
        <f t="shared" si="367"/>
        <v>0</v>
      </c>
      <c r="AD427" s="95">
        <f t="shared" si="367"/>
        <v>0</v>
      </c>
      <c r="AE427" s="95">
        <f t="shared" si="367"/>
        <v>0</v>
      </c>
      <c r="AF427" s="30">
        <f t="shared" si="327"/>
        <v>0</v>
      </c>
    </row>
    <row r="428" spans="1:32">
      <c r="A428" s="22" t="s">
        <v>313</v>
      </c>
      <c r="B428" s="22" t="s">
        <v>314</v>
      </c>
      <c r="C428" s="44"/>
      <c r="D428" s="11" t="s">
        <v>31</v>
      </c>
      <c r="E428" s="33"/>
      <c r="F428" s="34"/>
      <c r="G428" s="35"/>
      <c r="H428" s="36">
        <f>J428+K428+AF428</f>
        <v>365082.65599999996</v>
      </c>
      <c r="I428" s="37">
        <v>128527.04399999999</v>
      </c>
      <c r="J428" s="36">
        <v>229558.93</v>
      </c>
      <c r="K428" s="36">
        <f t="shared" si="364"/>
        <v>135523.72599999997</v>
      </c>
      <c r="L428" s="36">
        <v>101031.886</v>
      </c>
      <c r="M428" s="36">
        <v>117722.868</v>
      </c>
      <c r="N428" s="36">
        <v>3693.1460000000002</v>
      </c>
      <c r="O428" s="38">
        <f>5325.6-400+400-36.988</f>
        <v>5288.6120000000001</v>
      </c>
      <c r="P428" s="96">
        <v>4409.55</v>
      </c>
      <c r="Q428" s="99">
        <v>4409.55</v>
      </c>
      <c r="R428" s="97">
        <v>0</v>
      </c>
      <c r="S428" s="97">
        <v>0</v>
      </c>
      <c r="T428" s="97">
        <f t="shared" si="366"/>
        <v>0</v>
      </c>
      <c r="U428" s="97">
        <v>0</v>
      </c>
      <c r="V428" s="97">
        <v>0</v>
      </c>
      <c r="W428" s="97">
        <v>0</v>
      </c>
      <c r="X428" s="97">
        <v>0</v>
      </c>
      <c r="Y428" s="97">
        <v>0</v>
      </c>
      <c r="Z428" s="97">
        <v>0</v>
      </c>
      <c r="AA428" s="97">
        <v>0</v>
      </c>
      <c r="AB428" s="97">
        <v>0</v>
      </c>
      <c r="AC428" s="97">
        <v>0</v>
      </c>
      <c r="AD428" s="97">
        <v>0</v>
      </c>
      <c r="AE428" s="97">
        <v>0</v>
      </c>
      <c r="AF428" s="120">
        <f t="shared" si="327"/>
        <v>0</v>
      </c>
    </row>
    <row r="429" spans="1:32">
      <c r="A429" s="22" t="s">
        <v>313</v>
      </c>
      <c r="B429" s="22" t="s">
        <v>314</v>
      </c>
      <c r="C429" s="44"/>
      <c r="D429" s="42" t="s">
        <v>41</v>
      </c>
      <c r="E429" s="33"/>
      <c r="F429" s="34"/>
      <c r="G429" s="35"/>
      <c r="H429" s="36">
        <f>J429+K429+AF429</f>
        <v>141978.52599999998</v>
      </c>
      <c r="I429" s="37">
        <v>45386.915999999997</v>
      </c>
      <c r="J429" s="36">
        <v>116279.83899999999</v>
      </c>
      <c r="K429" s="36">
        <f t="shared" si="364"/>
        <v>25698.687000000002</v>
      </c>
      <c r="L429" s="36">
        <v>70892.922999999995</v>
      </c>
      <c r="M429" s="36">
        <v>25698.687000000002</v>
      </c>
      <c r="N429" s="36">
        <v>0</v>
      </c>
      <c r="O429" s="36">
        <v>0</v>
      </c>
      <c r="P429" s="97">
        <v>0</v>
      </c>
      <c r="Q429" s="97">
        <v>0</v>
      </c>
      <c r="R429" s="97"/>
      <c r="S429" s="97"/>
      <c r="T429" s="97">
        <f t="shared" si="366"/>
        <v>0</v>
      </c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120">
        <f t="shared" si="327"/>
        <v>0</v>
      </c>
    </row>
    <row r="430" spans="1:32" ht="22.5">
      <c r="A430" s="22" t="s">
        <v>312</v>
      </c>
      <c r="B430" s="22" t="s">
        <v>314</v>
      </c>
      <c r="C430" s="58">
        <v>145</v>
      </c>
      <c r="D430" s="41" t="s">
        <v>260</v>
      </c>
      <c r="E430" s="27" t="s">
        <v>261</v>
      </c>
      <c r="F430" s="54" t="s">
        <v>88</v>
      </c>
      <c r="G430" s="29">
        <f>H431</f>
        <v>5707</v>
      </c>
      <c r="H430" s="30">
        <f>H431</f>
        <v>5707</v>
      </c>
      <c r="I430" s="31">
        <f>I431</f>
        <v>0</v>
      </c>
      <c r="J430" s="31">
        <f>J431</f>
        <v>0</v>
      </c>
      <c r="K430" s="31">
        <f t="shared" si="364"/>
        <v>5707</v>
      </c>
      <c r="L430" s="30">
        <f>L431</f>
        <v>0</v>
      </c>
      <c r="M430" s="30">
        <f t="shared" ref="M430:S430" si="368">M431</f>
        <v>550</v>
      </c>
      <c r="N430" s="30">
        <f t="shared" si="368"/>
        <v>4060</v>
      </c>
      <c r="O430" s="30">
        <f t="shared" si="368"/>
        <v>1097</v>
      </c>
      <c r="P430" s="95">
        <f t="shared" si="368"/>
        <v>0</v>
      </c>
      <c r="Q430" s="95">
        <f t="shared" si="368"/>
        <v>0</v>
      </c>
      <c r="R430" s="95">
        <f t="shared" si="368"/>
        <v>0</v>
      </c>
      <c r="S430" s="95">
        <f t="shared" si="368"/>
        <v>0</v>
      </c>
      <c r="T430" s="95">
        <f t="shared" si="366"/>
        <v>0</v>
      </c>
      <c r="U430" s="95">
        <f>U431</f>
        <v>0</v>
      </c>
      <c r="V430" s="95">
        <f t="shared" ref="V430:AE430" si="369">V431</f>
        <v>0</v>
      </c>
      <c r="W430" s="95">
        <f t="shared" si="369"/>
        <v>0</v>
      </c>
      <c r="X430" s="95">
        <f t="shared" si="369"/>
        <v>0</v>
      </c>
      <c r="Y430" s="95">
        <f t="shared" si="369"/>
        <v>0</v>
      </c>
      <c r="Z430" s="95">
        <f t="shared" si="369"/>
        <v>0</v>
      </c>
      <c r="AA430" s="95">
        <f t="shared" si="369"/>
        <v>0</v>
      </c>
      <c r="AB430" s="95">
        <f t="shared" si="369"/>
        <v>0</v>
      </c>
      <c r="AC430" s="95">
        <f t="shared" si="369"/>
        <v>0</v>
      </c>
      <c r="AD430" s="95">
        <f t="shared" si="369"/>
        <v>0</v>
      </c>
      <c r="AE430" s="95">
        <f t="shared" si="369"/>
        <v>0</v>
      </c>
      <c r="AF430" s="30">
        <f t="shared" si="327"/>
        <v>0</v>
      </c>
    </row>
    <row r="431" spans="1:32">
      <c r="A431" s="22" t="s">
        <v>312</v>
      </c>
      <c r="B431" s="22" t="s">
        <v>314</v>
      </c>
      <c r="C431" s="44"/>
      <c r="D431" s="11" t="s">
        <v>31</v>
      </c>
      <c r="E431" s="33"/>
      <c r="F431" s="34"/>
      <c r="G431" s="35"/>
      <c r="H431" s="36">
        <f>J431+K431+AF431</f>
        <v>5707</v>
      </c>
      <c r="I431" s="36">
        <v>0</v>
      </c>
      <c r="J431" s="36">
        <v>0</v>
      </c>
      <c r="K431" s="36">
        <f t="shared" si="364"/>
        <v>5707</v>
      </c>
      <c r="L431" s="36">
        <v>0</v>
      </c>
      <c r="M431" s="36">
        <v>550</v>
      </c>
      <c r="N431" s="36">
        <v>4060</v>
      </c>
      <c r="O431" s="36">
        <v>1097</v>
      </c>
      <c r="P431" s="97">
        <v>0</v>
      </c>
      <c r="Q431" s="97">
        <v>0</v>
      </c>
      <c r="R431" s="97">
        <v>0</v>
      </c>
      <c r="S431" s="97">
        <v>0</v>
      </c>
      <c r="T431" s="97">
        <f t="shared" si="366"/>
        <v>0</v>
      </c>
      <c r="U431" s="97">
        <v>0</v>
      </c>
      <c r="V431" s="97">
        <v>0</v>
      </c>
      <c r="W431" s="97">
        <v>0</v>
      </c>
      <c r="X431" s="97">
        <v>0</v>
      </c>
      <c r="Y431" s="97">
        <v>0</v>
      </c>
      <c r="Z431" s="97">
        <v>0</v>
      </c>
      <c r="AA431" s="97">
        <v>0</v>
      </c>
      <c r="AB431" s="97">
        <v>0</v>
      </c>
      <c r="AC431" s="97">
        <v>0</v>
      </c>
      <c r="AD431" s="97">
        <v>0</v>
      </c>
      <c r="AE431" s="97">
        <v>0</v>
      </c>
      <c r="AF431" s="120">
        <f t="shared" si="327"/>
        <v>0</v>
      </c>
    </row>
    <row r="432" spans="1:32" ht="48.75">
      <c r="A432" s="22" t="s">
        <v>312</v>
      </c>
      <c r="B432" s="22" t="s">
        <v>314</v>
      </c>
      <c r="C432" s="21">
        <v>146</v>
      </c>
      <c r="D432" s="41" t="s">
        <v>262</v>
      </c>
      <c r="E432" s="27" t="s">
        <v>263</v>
      </c>
      <c r="F432" s="28" t="s">
        <v>76</v>
      </c>
      <c r="G432" s="29">
        <f>H433</f>
        <v>23634.995999999999</v>
      </c>
      <c r="H432" s="30">
        <f>H433+H434</f>
        <v>38654.199999999997</v>
      </c>
      <c r="I432" s="30">
        <f>I433+I434</f>
        <v>0</v>
      </c>
      <c r="J432" s="30">
        <f>J433+J434</f>
        <v>142.13900000000001</v>
      </c>
      <c r="K432" s="31">
        <f t="shared" si="364"/>
        <v>38512.061000000002</v>
      </c>
      <c r="L432" s="30">
        <f t="shared" ref="L432:S432" si="370">L433+L434</f>
        <v>142.13900000000001</v>
      </c>
      <c r="M432" s="30">
        <f t="shared" si="370"/>
        <v>17495.302</v>
      </c>
      <c r="N432" s="30">
        <f t="shared" si="370"/>
        <v>21016.759000000002</v>
      </c>
      <c r="O432" s="30">
        <f t="shared" si="370"/>
        <v>0</v>
      </c>
      <c r="P432" s="95">
        <f t="shared" si="370"/>
        <v>0</v>
      </c>
      <c r="Q432" s="95">
        <f t="shared" si="370"/>
        <v>0</v>
      </c>
      <c r="R432" s="95">
        <f t="shared" si="370"/>
        <v>0</v>
      </c>
      <c r="S432" s="95">
        <f t="shared" si="370"/>
        <v>0</v>
      </c>
      <c r="T432" s="95">
        <f t="shared" si="366"/>
        <v>0</v>
      </c>
      <c r="U432" s="95">
        <f>U433+U434</f>
        <v>0</v>
      </c>
      <c r="V432" s="95">
        <f t="shared" ref="V432:AE432" si="371">V433+V434</f>
        <v>0</v>
      </c>
      <c r="W432" s="95">
        <f t="shared" si="371"/>
        <v>0</v>
      </c>
      <c r="X432" s="95">
        <f t="shared" si="371"/>
        <v>0</v>
      </c>
      <c r="Y432" s="95">
        <f t="shared" si="371"/>
        <v>0</v>
      </c>
      <c r="Z432" s="95">
        <f t="shared" si="371"/>
        <v>0</v>
      </c>
      <c r="AA432" s="95">
        <f t="shared" si="371"/>
        <v>0</v>
      </c>
      <c r="AB432" s="95">
        <f t="shared" si="371"/>
        <v>0</v>
      </c>
      <c r="AC432" s="95">
        <f t="shared" si="371"/>
        <v>0</v>
      </c>
      <c r="AD432" s="95">
        <f t="shared" si="371"/>
        <v>0</v>
      </c>
      <c r="AE432" s="95">
        <f t="shared" si="371"/>
        <v>0</v>
      </c>
      <c r="AF432" s="30">
        <f t="shared" si="327"/>
        <v>0</v>
      </c>
    </row>
    <row r="433" spans="1:32">
      <c r="A433" s="22" t="s">
        <v>312</v>
      </c>
      <c r="B433" s="22" t="s">
        <v>314</v>
      </c>
      <c r="C433" s="44"/>
      <c r="D433" s="11" t="s">
        <v>31</v>
      </c>
      <c r="E433" s="33"/>
      <c r="F433" s="34"/>
      <c r="G433" s="35"/>
      <c r="H433" s="36">
        <f>J433+K433+AF433</f>
        <v>23634.995999999999</v>
      </c>
      <c r="I433" s="36">
        <v>0</v>
      </c>
      <c r="J433" s="36">
        <v>69.563000000000002</v>
      </c>
      <c r="K433" s="36">
        <f t="shared" si="364"/>
        <v>23565.433000000001</v>
      </c>
      <c r="L433" s="36">
        <v>69.563000000000002</v>
      </c>
      <c r="M433" s="36">
        <v>10252.832</v>
      </c>
      <c r="N433" s="36">
        <v>13312.601000000001</v>
      </c>
      <c r="O433" s="36">
        <v>0</v>
      </c>
      <c r="P433" s="97">
        <v>0</v>
      </c>
      <c r="Q433" s="97">
        <v>0</v>
      </c>
      <c r="R433" s="97">
        <v>0</v>
      </c>
      <c r="S433" s="97">
        <v>0</v>
      </c>
      <c r="T433" s="97">
        <f t="shared" si="366"/>
        <v>0</v>
      </c>
      <c r="U433" s="97">
        <v>0</v>
      </c>
      <c r="V433" s="97">
        <v>0</v>
      </c>
      <c r="W433" s="97">
        <v>0</v>
      </c>
      <c r="X433" s="97">
        <v>0</v>
      </c>
      <c r="Y433" s="97">
        <v>0</v>
      </c>
      <c r="Z433" s="97">
        <v>0</v>
      </c>
      <c r="AA433" s="97">
        <v>0</v>
      </c>
      <c r="AB433" s="97">
        <v>0</v>
      </c>
      <c r="AC433" s="97">
        <v>0</v>
      </c>
      <c r="AD433" s="97">
        <v>0</v>
      </c>
      <c r="AE433" s="97">
        <v>0</v>
      </c>
      <c r="AF433" s="120">
        <f t="shared" si="327"/>
        <v>0</v>
      </c>
    </row>
    <row r="434" spans="1:32">
      <c r="A434" s="22" t="s">
        <v>312</v>
      </c>
      <c r="B434" s="22" t="s">
        <v>314</v>
      </c>
      <c r="C434" s="44"/>
      <c r="D434" s="42" t="s">
        <v>41</v>
      </c>
      <c r="E434" s="33"/>
      <c r="F434" s="34"/>
      <c r="G434" s="35"/>
      <c r="H434" s="36">
        <f>J434+K434+AF434</f>
        <v>15019.204</v>
      </c>
      <c r="I434" s="36">
        <v>0</v>
      </c>
      <c r="J434" s="36">
        <v>72.575999999999993</v>
      </c>
      <c r="K434" s="36">
        <f t="shared" si="364"/>
        <v>14946.628000000001</v>
      </c>
      <c r="L434" s="36">
        <v>72.575999999999993</v>
      </c>
      <c r="M434" s="36">
        <v>7242.47</v>
      </c>
      <c r="N434" s="36">
        <v>7704.1580000000004</v>
      </c>
      <c r="O434" s="36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f t="shared" si="366"/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120">
        <f t="shared" si="327"/>
        <v>0</v>
      </c>
    </row>
    <row r="435" spans="1:32" ht="22.5">
      <c r="A435" s="22" t="s">
        <v>312</v>
      </c>
      <c r="B435" s="22" t="s">
        <v>314</v>
      </c>
      <c r="C435" s="58">
        <v>147</v>
      </c>
      <c r="D435" s="45" t="s">
        <v>264</v>
      </c>
      <c r="E435" s="27" t="s">
        <v>265</v>
      </c>
      <c r="F435" s="54" t="s">
        <v>73</v>
      </c>
      <c r="G435" s="29">
        <f>H436</f>
        <v>5761</v>
      </c>
      <c r="H435" s="30">
        <f>H436</f>
        <v>5761</v>
      </c>
      <c r="I435" s="31">
        <f>I436</f>
        <v>0</v>
      </c>
      <c r="J435" s="31">
        <f>J436</f>
        <v>44.3</v>
      </c>
      <c r="K435" s="31">
        <f t="shared" si="364"/>
        <v>5716.7</v>
      </c>
      <c r="L435" s="30">
        <f>L436</f>
        <v>44.3</v>
      </c>
      <c r="M435" s="30">
        <f t="shared" ref="M435:S435" si="372">M436</f>
        <v>5716.7</v>
      </c>
      <c r="N435" s="30">
        <f t="shared" si="372"/>
        <v>0</v>
      </c>
      <c r="O435" s="30">
        <f t="shared" si="372"/>
        <v>0</v>
      </c>
      <c r="P435" s="95">
        <f t="shared" si="372"/>
        <v>0</v>
      </c>
      <c r="Q435" s="95">
        <f t="shared" si="372"/>
        <v>0</v>
      </c>
      <c r="R435" s="95">
        <f t="shared" si="372"/>
        <v>0</v>
      </c>
      <c r="S435" s="95">
        <f t="shared" si="372"/>
        <v>0</v>
      </c>
      <c r="T435" s="95">
        <f t="shared" si="366"/>
        <v>0</v>
      </c>
      <c r="U435" s="95">
        <f>U436</f>
        <v>0</v>
      </c>
      <c r="V435" s="95">
        <f t="shared" ref="V435:AE435" si="373">V436</f>
        <v>0</v>
      </c>
      <c r="W435" s="95">
        <f t="shared" si="373"/>
        <v>0</v>
      </c>
      <c r="X435" s="95">
        <f t="shared" si="373"/>
        <v>0</v>
      </c>
      <c r="Y435" s="95">
        <f t="shared" si="373"/>
        <v>0</v>
      </c>
      <c r="Z435" s="95">
        <f t="shared" si="373"/>
        <v>0</v>
      </c>
      <c r="AA435" s="95">
        <f t="shared" si="373"/>
        <v>0</v>
      </c>
      <c r="AB435" s="95">
        <f t="shared" si="373"/>
        <v>0</v>
      </c>
      <c r="AC435" s="95">
        <f t="shared" si="373"/>
        <v>0</v>
      </c>
      <c r="AD435" s="95">
        <f t="shared" si="373"/>
        <v>0</v>
      </c>
      <c r="AE435" s="95">
        <f t="shared" si="373"/>
        <v>0</v>
      </c>
      <c r="AF435" s="30">
        <f t="shared" si="327"/>
        <v>0</v>
      </c>
    </row>
    <row r="436" spans="1:32">
      <c r="A436" s="22" t="s">
        <v>312</v>
      </c>
      <c r="B436" s="22" t="s">
        <v>314</v>
      </c>
      <c r="C436" s="44"/>
      <c r="D436" s="11" t="s">
        <v>31</v>
      </c>
      <c r="E436" s="33"/>
      <c r="F436" s="34"/>
      <c r="G436" s="35"/>
      <c r="H436" s="36">
        <f>J436+K436+AF436</f>
        <v>5761</v>
      </c>
      <c r="I436" s="36">
        <v>0</v>
      </c>
      <c r="J436" s="36">
        <v>44.3</v>
      </c>
      <c r="K436" s="36">
        <f t="shared" si="364"/>
        <v>5716.7</v>
      </c>
      <c r="L436" s="36">
        <v>44.3</v>
      </c>
      <c r="M436" s="36">
        <v>5716.7</v>
      </c>
      <c r="N436" s="36">
        <v>0</v>
      </c>
      <c r="O436" s="36">
        <v>0</v>
      </c>
      <c r="P436" s="97">
        <v>0</v>
      </c>
      <c r="Q436" s="97">
        <v>0</v>
      </c>
      <c r="R436" s="97">
        <v>0</v>
      </c>
      <c r="S436" s="97">
        <v>0</v>
      </c>
      <c r="T436" s="97">
        <f t="shared" si="366"/>
        <v>0</v>
      </c>
      <c r="U436" s="97">
        <v>0</v>
      </c>
      <c r="V436" s="97">
        <v>0</v>
      </c>
      <c r="W436" s="97">
        <v>0</v>
      </c>
      <c r="X436" s="97">
        <v>0</v>
      </c>
      <c r="Y436" s="97">
        <v>0</v>
      </c>
      <c r="Z436" s="97">
        <v>0</v>
      </c>
      <c r="AA436" s="97">
        <v>0</v>
      </c>
      <c r="AB436" s="97">
        <v>0</v>
      </c>
      <c r="AC436" s="97">
        <v>0</v>
      </c>
      <c r="AD436" s="97">
        <v>0</v>
      </c>
      <c r="AE436" s="97">
        <v>0</v>
      </c>
      <c r="AF436" s="118">
        <f t="shared" si="327"/>
        <v>0</v>
      </c>
    </row>
    <row r="437" spans="1:32" ht="22.5">
      <c r="A437" s="22" t="s">
        <v>312</v>
      </c>
      <c r="B437" s="22" t="s">
        <v>314</v>
      </c>
      <c r="C437" s="58">
        <v>148</v>
      </c>
      <c r="D437" s="78" t="s">
        <v>346</v>
      </c>
      <c r="E437" s="27" t="s">
        <v>266</v>
      </c>
      <c r="F437" s="54" t="s">
        <v>267</v>
      </c>
      <c r="G437" s="29">
        <f>H438</f>
        <v>6756.3179999999993</v>
      </c>
      <c r="H437" s="30">
        <f>H438+H439</f>
        <v>9375.1999999999989</v>
      </c>
      <c r="I437" s="30">
        <f>I438+I439</f>
        <v>0</v>
      </c>
      <c r="J437" s="30">
        <f>J438+J439</f>
        <v>300</v>
      </c>
      <c r="K437" s="31">
        <f t="shared" si="364"/>
        <v>9075.2000000000007</v>
      </c>
      <c r="L437" s="30">
        <f t="shared" ref="L437:S437" si="374">L438+L439</f>
        <v>300</v>
      </c>
      <c r="M437" s="30">
        <f t="shared" si="374"/>
        <v>4245</v>
      </c>
      <c r="N437" s="30">
        <f t="shared" si="374"/>
        <v>4830.2</v>
      </c>
      <c r="O437" s="30">
        <f t="shared" si="374"/>
        <v>0</v>
      </c>
      <c r="P437" s="95">
        <f t="shared" si="374"/>
        <v>0</v>
      </c>
      <c r="Q437" s="95">
        <f t="shared" si="374"/>
        <v>0</v>
      </c>
      <c r="R437" s="95">
        <f t="shared" si="374"/>
        <v>0</v>
      </c>
      <c r="S437" s="95">
        <f t="shared" si="374"/>
        <v>0</v>
      </c>
      <c r="T437" s="95">
        <f t="shared" si="366"/>
        <v>0</v>
      </c>
      <c r="U437" s="95">
        <f>U438+U439</f>
        <v>0</v>
      </c>
      <c r="V437" s="95">
        <f t="shared" ref="V437:AE437" si="375">V438+V439</f>
        <v>0</v>
      </c>
      <c r="W437" s="95">
        <f t="shared" si="375"/>
        <v>0</v>
      </c>
      <c r="X437" s="95">
        <f t="shared" si="375"/>
        <v>0</v>
      </c>
      <c r="Y437" s="95">
        <f t="shared" si="375"/>
        <v>0</v>
      </c>
      <c r="Z437" s="95">
        <f t="shared" si="375"/>
        <v>0</v>
      </c>
      <c r="AA437" s="95">
        <f t="shared" si="375"/>
        <v>0</v>
      </c>
      <c r="AB437" s="95">
        <f t="shared" si="375"/>
        <v>0</v>
      </c>
      <c r="AC437" s="95">
        <f t="shared" si="375"/>
        <v>0</v>
      </c>
      <c r="AD437" s="95">
        <f t="shared" si="375"/>
        <v>0</v>
      </c>
      <c r="AE437" s="95">
        <f t="shared" si="375"/>
        <v>0</v>
      </c>
      <c r="AF437" s="30">
        <f t="shared" si="327"/>
        <v>0</v>
      </c>
    </row>
    <row r="438" spans="1:32">
      <c r="A438" s="22" t="s">
        <v>312</v>
      </c>
      <c r="B438" s="22" t="s">
        <v>314</v>
      </c>
      <c r="C438" s="44"/>
      <c r="D438" s="11" t="s">
        <v>31</v>
      </c>
      <c r="E438" s="33"/>
      <c r="F438" s="34"/>
      <c r="G438" s="35"/>
      <c r="H438" s="36">
        <f>J438+K438+AF438</f>
        <v>6756.3179999999993</v>
      </c>
      <c r="I438" s="36">
        <v>0</v>
      </c>
      <c r="J438" s="36">
        <v>300</v>
      </c>
      <c r="K438" s="36">
        <f t="shared" si="364"/>
        <v>6456.3179999999993</v>
      </c>
      <c r="L438" s="36">
        <v>300</v>
      </c>
      <c r="M438" s="36">
        <v>1626.1179999999999</v>
      </c>
      <c r="N438" s="36">
        <v>4830.2</v>
      </c>
      <c r="O438" s="36">
        <v>0</v>
      </c>
      <c r="P438" s="97">
        <v>0</v>
      </c>
      <c r="Q438" s="97">
        <v>0</v>
      </c>
      <c r="R438" s="97">
        <v>0</v>
      </c>
      <c r="S438" s="97">
        <v>0</v>
      </c>
      <c r="T438" s="97">
        <f t="shared" si="366"/>
        <v>0</v>
      </c>
      <c r="U438" s="97">
        <v>0</v>
      </c>
      <c r="V438" s="97">
        <v>0</v>
      </c>
      <c r="W438" s="97">
        <v>0</v>
      </c>
      <c r="X438" s="97">
        <v>0</v>
      </c>
      <c r="Y438" s="97">
        <v>0</v>
      </c>
      <c r="Z438" s="97">
        <v>0</v>
      </c>
      <c r="AA438" s="97">
        <v>0</v>
      </c>
      <c r="AB438" s="97">
        <v>0</v>
      </c>
      <c r="AC438" s="97">
        <v>0</v>
      </c>
      <c r="AD438" s="97">
        <v>0</v>
      </c>
      <c r="AE438" s="97">
        <v>0</v>
      </c>
      <c r="AF438" s="120">
        <f t="shared" si="327"/>
        <v>0</v>
      </c>
    </row>
    <row r="439" spans="1:32">
      <c r="A439" s="22" t="s">
        <v>312</v>
      </c>
      <c r="B439" s="22" t="s">
        <v>314</v>
      </c>
      <c r="C439" s="44"/>
      <c r="D439" s="42" t="s">
        <v>41</v>
      </c>
      <c r="E439" s="33"/>
      <c r="F439" s="34"/>
      <c r="G439" s="35"/>
      <c r="H439" s="36">
        <f>J439+K439+AF439</f>
        <v>2618.8820000000001</v>
      </c>
      <c r="I439" s="36"/>
      <c r="J439" s="36"/>
      <c r="K439" s="36">
        <f t="shared" si="364"/>
        <v>2618.8820000000001</v>
      </c>
      <c r="L439" s="36"/>
      <c r="M439" s="36">
        <v>2618.8820000000001</v>
      </c>
      <c r="N439" s="36">
        <v>0</v>
      </c>
      <c r="O439" s="36">
        <v>0</v>
      </c>
      <c r="P439" s="97">
        <v>0</v>
      </c>
      <c r="Q439" s="97">
        <v>0</v>
      </c>
      <c r="R439" s="97">
        <v>0</v>
      </c>
      <c r="S439" s="97">
        <v>0</v>
      </c>
      <c r="T439" s="97">
        <f t="shared" si="366"/>
        <v>0</v>
      </c>
      <c r="U439" s="97">
        <v>0</v>
      </c>
      <c r="V439" s="97">
        <v>0</v>
      </c>
      <c r="W439" s="97">
        <v>0</v>
      </c>
      <c r="X439" s="97">
        <v>0</v>
      </c>
      <c r="Y439" s="97">
        <v>0</v>
      </c>
      <c r="Z439" s="97">
        <v>0</v>
      </c>
      <c r="AA439" s="97">
        <v>0</v>
      </c>
      <c r="AB439" s="97">
        <v>0</v>
      </c>
      <c r="AC439" s="97">
        <v>0</v>
      </c>
      <c r="AD439" s="97">
        <v>0</v>
      </c>
      <c r="AE439" s="97">
        <v>0</v>
      </c>
      <c r="AF439" s="120">
        <f t="shared" si="327"/>
        <v>0</v>
      </c>
    </row>
    <row r="440" spans="1:32" ht="22.5">
      <c r="A440" s="22" t="s">
        <v>312</v>
      </c>
      <c r="B440" s="22" t="s">
        <v>314</v>
      </c>
      <c r="C440" s="58">
        <v>149</v>
      </c>
      <c r="D440" s="41" t="s">
        <v>268</v>
      </c>
      <c r="E440" s="27" t="s">
        <v>269</v>
      </c>
      <c r="F440" s="54" t="s">
        <v>211</v>
      </c>
      <c r="G440" s="29">
        <f>H441</f>
        <v>2435</v>
      </c>
      <c r="H440" s="30">
        <f>H441</f>
        <v>2435</v>
      </c>
      <c r="I440" s="31">
        <f>I441</f>
        <v>0</v>
      </c>
      <c r="J440" s="31">
        <f>J441</f>
        <v>0</v>
      </c>
      <c r="K440" s="31">
        <f t="shared" si="364"/>
        <v>2435</v>
      </c>
      <c r="L440" s="30">
        <f>L441</f>
        <v>0</v>
      </c>
      <c r="M440" s="30">
        <f t="shared" ref="M440:S440" si="376">M441</f>
        <v>1270.067</v>
      </c>
      <c r="N440" s="30">
        <f t="shared" si="376"/>
        <v>1164.933</v>
      </c>
      <c r="O440" s="30">
        <f t="shared" si="376"/>
        <v>0</v>
      </c>
      <c r="P440" s="95">
        <f t="shared" si="376"/>
        <v>0</v>
      </c>
      <c r="Q440" s="95">
        <f t="shared" si="376"/>
        <v>0</v>
      </c>
      <c r="R440" s="95">
        <f t="shared" si="376"/>
        <v>0</v>
      </c>
      <c r="S440" s="95">
        <f t="shared" si="376"/>
        <v>0</v>
      </c>
      <c r="T440" s="95">
        <f t="shared" si="366"/>
        <v>0</v>
      </c>
      <c r="U440" s="95">
        <f>U441</f>
        <v>0</v>
      </c>
      <c r="V440" s="95">
        <f t="shared" ref="V440:AE440" si="377">V441</f>
        <v>0</v>
      </c>
      <c r="W440" s="95">
        <f t="shared" si="377"/>
        <v>0</v>
      </c>
      <c r="X440" s="95">
        <f t="shared" si="377"/>
        <v>0</v>
      </c>
      <c r="Y440" s="95">
        <f t="shared" si="377"/>
        <v>0</v>
      </c>
      <c r="Z440" s="95">
        <f t="shared" si="377"/>
        <v>0</v>
      </c>
      <c r="AA440" s="95">
        <f t="shared" si="377"/>
        <v>0</v>
      </c>
      <c r="AB440" s="95">
        <f t="shared" si="377"/>
        <v>0</v>
      </c>
      <c r="AC440" s="95">
        <f t="shared" si="377"/>
        <v>0</v>
      </c>
      <c r="AD440" s="95">
        <f t="shared" si="377"/>
        <v>0</v>
      </c>
      <c r="AE440" s="95">
        <f t="shared" si="377"/>
        <v>0</v>
      </c>
      <c r="AF440" s="30">
        <f t="shared" si="327"/>
        <v>0</v>
      </c>
    </row>
    <row r="441" spans="1:32">
      <c r="A441" s="22" t="s">
        <v>312</v>
      </c>
      <c r="B441" s="22" t="s">
        <v>314</v>
      </c>
      <c r="C441" s="44"/>
      <c r="D441" s="11" t="s">
        <v>31</v>
      </c>
      <c r="E441" s="33"/>
      <c r="F441" s="34"/>
      <c r="G441" s="35"/>
      <c r="H441" s="36">
        <f>J441+K441+AF441</f>
        <v>2435</v>
      </c>
      <c r="I441" s="36">
        <v>0</v>
      </c>
      <c r="J441" s="36">
        <v>0</v>
      </c>
      <c r="K441" s="36">
        <f t="shared" si="364"/>
        <v>2435</v>
      </c>
      <c r="L441" s="36">
        <v>0</v>
      </c>
      <c r="M441" s="36">
        <v>1270.067</v>
      </c>
      <c r="N441" s="36">
        <v>1164.933</v>
      </c>
      <c r="O441" s="36">
        <v>0</v>
      </c>
      <c r="P441" s="97">
        <v>0</v>
      </c>
      <c r="Q441" s="97">
        <v>0</v>
      </c>
      <c r="R441" s="97"/>
      <c r="S441" s="97"/>
      <c r="T441" s="97">
        <f t="shared" si="366"/>
        <v>0</v>
      </c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120">
        <f t="shared" si="327"/>
        <v>0</v>
      </c>
    </row>
    <row r="442" spans="1:32" ht="29.25">
      <c r="A442" s="22" t="s">
        <v>312</v>
      </c>
      <c r="B442" s="22" t="s">
        <v>314</v>
      </c>
      <c r="C442" s="58">
        <v>150</v>
      </c>
      <c r="D442" s="45" t="s">
        <v>141</v>
      </c>
      <c r="E442" s="27" t="s">
        <v>406</v>
      </c>
      <c r="F442" s="54" t="s">
        <v>124</v>
      </c>
      <c r="G442" s="29">
        <f>H443</f>
        <v>593.54999999999995</v>
      </c>
      <c r="H442" s="77">
        <f>H443</f>
        <v>593.54999999999995</v>
      </c>
      <c r="I442" s="31">
        <f>I443</f>
        <v>0</v>
      </c>
      <c r="J442" s="31">
        <f>J443</f>
        <v>0</v>
      </c>
      <c r="K442" s="31">
        <f t="shared" si="364"/>
        <v>593.54999999999995</v>
      </c>
      <c r="L442" s="30">
        <f>L443</f>
        <v>80.7</v>
      </c>
      <c r="M442" s="30">
        <f t="shared" ref="M442:S442" si="378">M443</f>
        <v>393.55</v>
      </c>
      <c r="N442" s="30">
        <f t="shared" si="378"/>
        <v>0</v>
      </c>
      <c r="O442" s="30">
        <f t="shared" si="378"/>
        <v>0</v>
      </c>
      <c r="P442" s="95">
        <f t="shared" si="378"/>
        <v>0</v>
      </c>
      <c r="Q442" s="95">
        <f t="shared" si="378"/>
        <v>200</v>
      </c>
      <c r="R442" s="95">
        <f t="shared" si="378"/>
        <v>0</v>
      </c>
      <c r="S442" s="95">
        <f t="shared" si="378"/>
        <v>0</v>
      </c>
      <c r="T442" s="95">
        <f t="shared" si="366"/>
        <v>0</v>
      </c>
      <c r="U442" s="95">
        <f>U443</f>
        <v>0</v>
      </c>
      <c r="V442" s="95">
        <f t="shared" ref="V442:AE442" si="379">V443</f>
        <v>0</v>
      </c>
      <c r="W442" s="95">
        <f t="shared" si="379"/>
        <v>0</v>
      </c>
      <c r="X442" s="95">
        <f t="shared" si="379"/>
        <v>0</v>
      </c>
      <c r="Y442" s="95">
        <f t="shared" si="379"/>
        <v>0</v>
      </c>
      <c r="Z442" s="95">
        <f t="shared" si="379"/>
        <v>0</v>
      </c>
      <c r="AA442" s="95">
        <f t="shared" si="379"/>
        <v>0</v>
      </c>
      <c r="AB442" s="95">
        <f t="shared" si="379"/>
        <v>0</v>
      </c>
      <c r="AC442" s="95">
        <f t="shared" si="379"/>
        <v>0</v>
      </c>
      <c r="AD442" s="95">
        <f t="shared" si="379"/>
        <v>0</v>
      </c>
      <c r="AE442" s="95">
        <f t="shared" si="379"/>
        <v>0</v>
      </c>
      <c r="AF442" s="30">
        <f t="shared" si="327"/>
        <v>0</v>
      </c>
    </row>
    <row r="443" spans="1:32">
      <c r="A443" s="22" t="s">
        <v>312</v>
      </c>
      <c r="B443" s="22" t="s">
        <v>314</v>
      </c>
      <c r="C443" s="44"/>
      <c r="D443" s="11" t="s">
        <v>31</v>
      </c>
      <c r="E443" s="33"/>
      <c r="F443" s="34"/>
      <c r="G443" s="35"/>
      <c r="H443" s="36">
        <f>J443+K443+AF443</f>
        <v>593.54999999999995</v>
      </c>
      <c r="I443" s="36">
        <v>0</v>
      </c>
      <c r="J443" s="36">
        <v>0</v>
      </c>
      <c r="K443" s="36">
        <f t="shared" si="364"/>
        <v>593.54999999999995</v>
      </c>
      <c r="L443" s="36">
        <v>80.7</v>
      </c>
      <c r="M443" s="36">
        <v>393.55</v>
      </c>
      <c r="N443" s="36">
        <v>0</v>
      </c>
      <c r="O443" s="38">
        <v>0</v>
      </c>
      <c r="P443" s="97">
        <v>0</v>
      </c>
      <c r="Q443" s="97">
        <v>200</v>
      </c>
      <c r="R443" s="97">
        <v>0</v>
      </c>
      <c r="S443" s="97">
        <v>0</v>
      </c>
      <c r="T443" s="97">
        <f t="shared" si="366"/>
        <v>0</v>
      </c>
      <c r="U443" s="97">
        <v>0</v>
      </c>
      <c r="V443" s="97">
        <v>0</v>
      </c>
      <c r="W443" s="97">
        <v>0</v>
      </c>
      <c r="X443" s="97">
        <v>0</v>
      </c>
      <c r="Y443" s="97">
        <v>0</v>
      </c>
      <c r="Z443" s="97">
        <v>0</v>
      </c>
      <c r="AA443" s="97">
        <v>0</v>
      </c>
      <c r="AB443" s="97">
        <v>0</v>
      </c>
      <c r="AC443" s="97">
        <v>0</v>
      </c>
      <c r="AD443" s="97">
        <v>0</v>
      </c>
      <c r="AE443" s="97">
        <v>0</v>
      </c>
      <c r="AF443" s="120">
        <f t="shared" si="327"/>
        <v>0</v>
      </c>
    </row>
    <row r="444" spans="1:32" ht="39" customHeight="1">
      <c r="A444" s="22" t="s">
        <v>313</v>
      </c>
      <c r="B444" s="22" t="s">
        <v>314</v>
      </c>
      <c r="C444" s="58">
        <v>151</v>
      </c>
      <c r="D444" s="41" t="s">
        <v>270</v>
      </c>
      <c r="E444" s="27" t="s">
        <v>271</v>
      </c>
      <c r="F444" s="54" t="s">
        <v>248</v>
      </c>
      <c r="G444" s="29">
        <f>H445</f>
        <v>361.09500000000003</v>
      </c>
      <c r="H444" s="30">
        <f>H445</f>
        <v>361.09500000000003</v>
      </c>
      <c r="I444" s="31">
        <f>I445</f>
        <v>0</v>
      </c>
      <c r="J444" s="31">
        <f>J445</f>
        <v>0</v>
      </c>
      <c r="K444" s="31">
        <f t="shared" si="364"/>
        <v>361.09500000000003</v>
      </c>
      <c r="L444" s="30">
        <f>L445</f>
        <v>0</v>
      </c>
      <c r="M444" s="30">
        <f t="shared" ref="M444:S444" si="380">M445</f>
        <v>0</v>
      </c>
      <c r="N444" s="30">
        <f t="shared" si="380"/>
        <v>0</v>
      </c>
      <c r="O444" s="30">
        <f t="shared" si="380"/>
        <v>245.45500000000001</v>
      </c>
      <c r="P444" s="95">
        <f t="shared" si="380"/>
        <v>115.64000000000001</v>
      </c>
      <c r="Q444" s="95">
        <f t="shared" si="380"/>
        <v>0</v>
      </c>
      <c r="R444" s="95">
        <f t="shared" si="380"/>
        <v>0</v>
      </c>
      <c r="S444" s="95">
        <f t="shared" si="380"/>
        <v>0</v>
      </c>
      <c r="T444" s="95">
        <f t="shared" si="366"/>
        <v>0</v>
      </c>
      <c r="U444" s="95">
        <f>U445</f>
        <v>0</v>
      </c>
      <c r="V444" s="95">
        <f t="shared" ref="V444:AE444" si="381">V445</f>
        <v>0</v>
      </c>
      <c r="W444" s="95">
        <f t="shared" si="381"/>
        <v>0</v>
      </c>
      <c r="X444" s="95">
        <f t="shared" si="381"/>
        <v>0</v>
      </c>
      <c r="Y444" s="95">
        <f t="shared" si="381"/>
        <v>0</v>
      </c>
      <c r="Z444" s="95">
        <f t="shared" si="381"/>
        <v>0</v>
      </c>
      <c r="AA444" s="95">
        <f t="shared" si="381"/>
        <v>0</v>
      </c>
      <c r="AB444" s="95">
        <f t="shared" si="381"/>
        <v>0</v>
      </c>
      <c r="AC444" s="95">
        <f t="shared" si="381"/>
        <v>0</v>
      </c>
      <c r="AD444" s="95">
        <f t="shared" si="381"/>
        <v>0</v>
      </c>
      <c r="AE444" s="95">
        <f t="shared" si="381"/>
        <v>0</v>
      </c>
      <c r="AF444" s="30">
        <f t="shared" si="327"/>
        <v>0</v>
      </c>
    </row>
    <row r="445" spans="1:32">
      <c r="A445" s="22" t="s">
        <v>313</v>
      </c>
      <c r="B445" s="22" t="s">
        <v>314</v>
      </c>
      <c r="C445" s="44"/>
      <c r="D445" s="11" t="s">
        <v>31</v>
      </c>
      <c r="E445" s="33"/>
      <c r="F445" s="34"/>
      <c r="G445" s="35"/>
      <c r="H445" s="36">
        <f>J445+K445+AF445</f>
        <v>361.09500000000003</v>
      </c>
      <c r="I445" s="36">
        <v>0</v>
      </c>
      <c r="J445" s="36">
        <v>0</v>
      </c>
      <c r="K445" s="36">
        <f t="shared" si="364"/>
        <v>361.09500000000003</v>
      </c>
      <c r="L445" s="36">
        <v>0</v>
      </c>
      <c r="M445" s="36">
        <v>0</v>
      </c>
      <c r="N445" s="36">
        <v>0</v>
      </c>
      <c r="O445" s="36">
        <v>245.45500000000001</v>
      </c>
      <c r="P445" s="97">
        <v>115.64000000000001</v>
      </c>
      <c r="Q445" s="97">
        <v>0</v>
      </c>
      <c r="R445" s="97">
        <v>0</v>
      </c>
      <c r="S445" s="97">
        <v>0</v>
      </c>
      <c r="T445" s="97">
        <f t="shared" si="366"/>
        <v>0</v>
      </c>
      <c r="U445" s="97">
        <v>0</v>
      </c>
      <c r="V445" s="97">
        <v>0</v>
      </c>
      <c r="W445" s="97">
        <v>0</v>
      </c>
      <c r="X445" s="97">
        <v>0</v>
      </c>
      <c r="Y445" s="97">
        <v>0</v>
      </c>
      <c r="Z445" s="97">
        <v>0</v>
      </c>
      <c r="AA445" s="97">
        <v>0</v>
      </c>
      <c r="AB445" s="97">
        <v>0</v>
      </c>
      <c r="AC445" s="97">
        <v>0</v>
      </c>
      <c r="AD445" s="97">
        <v>0</v>
      </c>
      <c r="AE445" s="97">
        <v>0</v>
      </c>
      <c r="AF445" s="120">
        <f t="shared" si="327"/>
        <v>0</v>
      </c>
    </row>
    <row r="446" spans="1:32" ht="29.25">
      <c r="A446" s="22" t="s">
        <v>313</v>
      </c>
      <c r="B446" s="22" t="s">
        <v>314</v>
      </c>
      <c r="C446" s="58">
        <v>152</v>
      </c>
      <c r="D446" s="41" t="s">
        <v>272</v>
      </c>
      <c r="E446" s="74" t="s">
        <v>273</v>
      </c>
      <c r="F446" s="54" t="s">
        <v>70</v>
      </c>
      <c r="G446" s="29">
        <f>H447</f>
        <v>10423.14</v>
      </c>
      <c r="H446" s="30">
        <f>H447</f>
        <v>10423.14</v>
      </c>
      <c r="I446" s="31">
        <f>I447</f>
        <v>0</v>
      </c>
      <c r="J446" s="31">
        <f>J447</f>
        <v>300</v>
      </c>
      <c r="K446" s="31">
        <f t="shared" si="364"/>
        <v>10123.14</v>
      </c>
      <c r="L446" s="30">
        <f>L447</f>
        <v>300</v>
      </c>
      <c r="M446" s="30">
        <f t="shared" ref="M446:S446" si="382">M447</f>
        <v>0</v>
      </c>
      <c r="N446" s="30">
        <f t="shared" si="382"/>
        <v>1753.14</v>
      </c>
      <c r="O446" s="30">
        <f t="shared" si="382"/>
        <v>1674</v>
      </c>
      <c r="P446" s="95">
        <f t="shared" si="382"/>
        <v>6696</v>
      </c>
      <c r="Q446" s="95">
        <f t="shared" si="382"/>
        <v>0</v>
      </c>
      <c r="R446" s="98">
        <f t="shared" si="382"/>
        <v>0</v>
      </c>
      <c r="S446" s="95">
        <f t="shared" si="382"/>
        <v>0</v>
      </c>
      <c r="T446" s="95">
        <f t="shared" si="366"/>
        <v>0</v>
      </c>
      <c r="U446" s="95">
        <f>U447</f>
        <v>0</v>
      </c>
      <c r="V446" s="95">
        <f t="shared" ref="V446:AE446" si="383">V447</f>
        <v>0</v>
      </c>
      <c r="W446" s="95">
        <f t="shared" si="383"/>
        <v>0</v>
      </c>
      <c r="X446" s="95">
        <f t="shared" si="383"/>
        <v>0</v>
      </c>
      <c r="Y446" s="95">
        <f t="shared" si="383"/>
        <v>0</v>
      </c>
      <c r="Z446" s="95">
        <f t="shared" si="383"/>
        <v>0</v>
      </c>
      <c r="AA446" s="95">
        <f t="shared" si="383"/>
        <v>0</v>
      </c>
      <c r="AB446" s="95">
        <f t="shared" si="383"/>
        <v>0</v>
      </c>
      <c r="AC446" s="95">
        <f t="shared" si="383"/>
        <v>0</v>
      </c>
      <c r="AD446" s="95">
        <f t="shared" si="383"/>
        <v>0</v>
      </c>
      <c r="AE446" s="95">
        <f t="shared" si="383"/>
        <v>0</v>
      </c>
      <c r="AF446" s="30">
        <f t="shared" si="327"/>
        <v>0</v>
      </c>
    </row>
    <row r="447" spans="1:32">
      <c r="A447" s="22" t="s">
        <v>313</v>
      </c>
      <c r="B447" s="22" t="s">
        <v>314</v>
      </c>
      <c r="C447" s="44"/>
      <c r="D447" s="11" t="s">
        <v>31</v>
      </c>
      <c r="E447" s="33"/>
      <c r="F447" s="34"/>
      <c r="G447" s="35"/>
      <c r="H447" s="36">
        <f>J447+K447+AF447</f>
        <v>10423.14</v>
      </c>
      <c r="I447" s="36">
        <v>0</v>
      </c>
      <c r="J447" s="36">
        <v>300</v>
      </c>
      <c r="K447" s="36">
        <f t="shared" si="364"/>
        <v>10123.14</v>
      </c>
      <c r="L447" s="36">
        <v>300</v>
      </c>
      <c r="M447" s="36">
        <v>0</v>
      </c>
      <c r="N447" s="36">
        <v>1753.14</v>
      </c>
      <c r="O447" s="36">
        <v>1674</v>
      </c>
      <c r="P447" s="97">
        <v>6696</v>
      </c>
      <c r="Q447" s="97">
        <v>0</v>
      </c>
      <c r="R447" s="97">
        <v>0</v>
      </c>
      <c r="S447" s="97">
        <v>0</v>
      </c>
      <c r="T447" s="97">
        <f t="shared" si="366"/>
        <v>0</v>
      </c>
      <c r="U447" s="97">
        <v>0</v>
      </c>
      <c r="V447" s="97">
        <v>0</v>
      </c>
      <c r="W447" s="97">
        <v>0</v>
      </c>
      <c r="X447" s="97">
        <v>0</v>
      </c>
      <c r="Y447" s="97">
        <v>0</v>
      </c>
      <c r="Z447" s="97">
        <v>0</v>
      </c>
      <c r="AA447" s="97">
        <v>0</v>
      </c>
      <c r="AB447" s="97">
        <v>0</v>
      </c>
      <c r="AC447" s="97">
        <v>0</v>
      </c>
      <c r="AD447" s="97">
        <v>0</v>
      </c>
      <c r="AE447" s="97">
        <v>0</v>
      </c>
      <c r="AF447" s="120">
        <f t="shared" si="327"/>
        <v>0</v>
      </c>
    </row>
    <row r="448" spans="1:32" ht="33.75">
      <c r="A448" s="22" t="s">
        <v>313</v>
      </c>
      <c r="B448" s="22" t="s">
        <v>316</v>
      </c>
      <c r="C448" s="58">
        <v>153</v>
      </c>
      <c r="D448" s="41" t="s">
        <v>274</v>
      </c>
      <c r="E448" s="27" t="s">
        <v>163</v>
      </c>
      <c r="F448" s="54" t="s">
        <v>275</v>
      </c>
      <c r="G448" s="29">
        <f>H449</f>
        <v>20444.059999999998</v>
      </c>
      <c r="H448" s="30">
        <f>H449</f>
        <v>20444.059999999998</v>
      </c>
      <c r="I448" s="31">
        <f>I449</f>
        <v>0</v>
      </c>
      <c r="J448" s="31">
        <f>J449</f>
        <v>9</v>
      </c>
      <c r="K448" s="31">
        <f t="shared" si="364"/>
        <v>3576.53</v>
      </c>
      <c r="L448" s="30">
        <f>L449</f>
        <v>0</v>
      </c>
      <c r="M448" s="30">
        <f t="shared" ref="M448:S448" si="384">M449</f>
        <v>0</v>
      </c>
      <c r="N448" s="30">
        <f t="shared" si="384"/>
        <v>0</v>
      </c>
      <c r="O448" s="30">
        <f t="shared" si="384"/>
        <v>0</v>
      </c>
      <c r="P448" s="95">
        <f t="shared" si="384"/>
        <v>0</v>
      </c>
      <c r="Q448" s="95">
        <f t="shared" si="384"/>
        <v>3576.53</v>
      </c>
      <c r="R448" s="95">
        <f t="shared" si="384"/>
        <v>150</v>
      </c>
      <c r="S448" s="95">
        <f t="shared" si="384"/>
        <v>150</v>
      </c>
      <c r="T448" s="95">
        <f t="shared" si="366"/>
        <v>16558.53</v>
      </c>
      <c r="U448" s="95">
        <f>U449</f>
        <v>16558.53</v>
      </c>
      <c r="V448" s="95">
        <f t="shared" ref="V448:AE448" si="385">V449</f>
        <v>0</v>
      </c>
      <c r="W448" s="95">
        <f t="shared" si="385"/>
        <v>0</v>
      </c>
      <c r="X448" s="95">
        <f t="shared" si="385"/>
        <v>0</v>
      </c>
      <c r="Y448" s="95">
        <f t="shared" si="385"/>
        <v>0</v>
      </c>
      <c r="Z448" s="95">
        <f t="shared" si="385"/>
        <v>0</v>
      </c>
      <c r="AA448" s="95">
        <f t="shared" si="385"/>
        <v>0</v>
      </c>
      <c r="AB448" s="95">
        <f t="shared" si="385"/>
        <v>0</v>
      </c>
      <c r="AC448" s="95">
        <f t="shared" si="385"/>
        <v>0</v>
      </c>
      <c r="AD448" s="95">
        <f t="shared" si="385"/>
        <v>0</v>
      </c>
      <c r="AE448" s="95">
        <f t="shared" si="385"/>
        <v>0</v>
      </c>
      <c r="AF448" s="30">
        <f t="shared" si="327"/>
        <v>16858.53</v>
      </c>
    </row>
    <row r="449" spans="1:32">
      <c r="A449" s="22" t="s">
        <v>313</v>
      </c>
      <c r="B449" s="22" t="s">
        <v>316</v>
      </c>
      <c r="C449" s="44"/>
      <c r="D449" s="11" t="s">
        <v>31</v>
      </c>
      <c r="E449" s="33"/>
      <c r="F449" s="34"/>
      <c r="G449" s="35"/>
      <c r="H449" s="36">
        <f>J449+K449+AF449</f>
        <v>20444.059999999998</v>
      </c>
      <c r="I449" s="36">
        <v>0</v>
      </c>
      <c r="J449" s="36">
        <v>9</v>
      </c>
      <c r="K449" s="36">
        <f t="shared" si="364"/>
        <v>3576.53</v>
      </c>
      <c r="L449" s="36">
        <v>0</v>
      </c>
      <c r="M449" s="36">
        <v>0</v>
      </c>
      <c r="N449" s="36">
        <v>0</v>
      </c>
      <c r="O449" s="36">
        <v>0</v>
      </c>
      <c r="P449" s="97">
        <v>0</v>
      </c>
      <c r="Q449" s="99">
        <v>3576.53</v>
      </c>
      <c r="R449" s="96">
        <v>150</v>
      </c>
      <c r="S449" s="97">
        <v>150</v>
      </c>
      <c r="T449" s="97">
        <f t="shared" si="366"/>
        <v>16558.53</v>
      </c>
      <c r="U449" s="96">
        <v>16558.53</v>
      </c>
      <c r="V449" s="97">
        <v>0</v>
      </c>
      <c r="W449" s="97">
        <v>0</v>
      </c>
      <c r="X449" s="97">
        <v>0</v>
      </c>
      <c r="Y449" s="97">
        <v>0</v>
      </c>
      <c r="Z449" s="97">
        <v>0</v>
      </c>
      <c r="AA449" s="97">
        <v>0</v>
      </c>
      <c r="AB449" s="97">
        <v>0</v>
      </c>
      <c r="AC449" s="97">
        <v>0</v>
      </c>
      <c r="AD449" s="97">
        <v>0</v>
      </c>
      <c r="AE449" s="97">
        <v>0</v>
      </c>
      <c r="AF449" s="120">
        <f t="shared" si="327"/>
        <v>16858.53</v>
      </c>
    </row>
    <row r="450" spans="1:32" ht="22.5">
      <c r="A450" s="22" t="s">
        <v>312</v>
      </c>
      <c r="B450" s="22" t="s">
        <v>314</v>
      </c>
      <c r="C450" s="58">
        <v>154</v>
      </c>
      <c r="D450" s="41" t="s">
        <v>276</v>
      </c>
      <c r="E450" s="27" t="s">
        <v>277</v>
      </c>
      <c r="F450" s="54" t="s">
        <v>139</v>
      </c>
      <c r="G450" s="29">
        <f>H451</f>
        <v>77.05</v>
      </c>
      <c r="H450" s="30">
        <f>H451</f>
        <v>77.05</v>
      </c>
      <c r="I450" s="31">
        <f>I451</f>
        <v>0</v>
      </c>
      <c r="J450" s="31">
        <f>J451</f>
        <v>0</v>
      </c>
      <c r="K450" s="31">
        <f t="shared" si="364"/>
        <v>77.05</v>
      </c>
      <c r="L450" s="30">
        <f>L451</f>
        <v>0</v>
      </c>
      <c r="M450" s="30">
        <f t="shared" ref="M450:S450" si="386">M451</f>
        <v>0</v>
      </c>
      <c r="N450" s="30">
        <f t="shared" si="386"/>
        <v>77.05</v>
      </c>
      <c r="O450" s="30">
        <f t="shared" si="386"/>
        <v>0</v>
      </c>
      <c r="P450" s="95">
        <f t="shared" si="386"/>
        <v>0</v>
      </c>
      <c r="Q450" s="95">
        <f t="shared" si="386"/>
        <v>0</v>
      </c>
      <c r="R450" s="95">
        <f t="shared" si="386"/>
        <v>0</v>
      </c>
      <c r="S450" s="95">
        <f t="shared" si="386"/>
        <v>0</v>
      </c>
      <c r="T450" s="95">
        <f t="shared" si="366"/>
        <v>0</v>
      </c>
      <c r="U450" s="95">
        <f>U451</f>
        <v>0</v>
      </c>
      <c r="V450" s="95">
        <f t="shared" ref="V450:AE450" si="387">V451</f>
        <v>0</v>
      </c>
      <c r="W450" s="95">
        <f t="shared" si="387"/>
        <v>0</v>
      </c>
      <c r="X450" s="95">
        <f t="shared" si="387"/>
        <v>0</v>
      </c>
      <c r="Y450" s="95">
        <f t="shared" si="387"/>
        <v>0</v>
      </c>
      <c r="Z450" s="95">
        <f t="shared" si="387"/>
        <v>0</v>
      </c>
      <c r="AA450" s="95">
        <f t="shared" si="387"/>
        <v>0</v>
      </c>
      <c r="AB450" s="95">
        <f t="shared" si="387"/>
        <v>0</v>
      </c>
      <c r="AC450" s="95">
        <f t="shared" si="387"/>
        <v>0</v>
      </c>
      <c r="AD450" s="95">
        <f t="shared" si="387"/>
        <v>0</v>
      </c>
      <c r="AE450" s="95">
        <f t="shared" si="387"/>
        <v>0</v>
      </c>
      <c r="AF450" s="30">
        <f t="shared" si="327"/>
        <v>0</v>
      </c>
    </row>
    <row r="451" spans="1:32">
      <c r="A451" s="22" t="s">
        <v>312</v>
      </c>
      <c r="B451" s="22" t="s">
        <v>314</v>
      </c>
      <c r="C451" s="44"/>
      <c r="D451" s="11" t="s">
        <v>31</v>
      </c>
      <c r="E451" s="33"/>
      <c r="F451" s="34"/>
      <c r="G451" s="35"/>
      <c r="H451" s="36">
        <f>J451+K451+AF451</f>
        <v>77.05</v>
      </c>
      <c r="I451" s="36">
        <v>0</v>
      </c>
      <c r="J451" s="36">
        <v>0</v>
      </c>
      <c r="K451" s="36">
        <f t="shared" si="364"/>
        <v>77.05</v>
      </c>
      <c r="L451" s="36">
        <v>0</v>
      </c>
      <c r="M451" s="36">
        <v>0</v>
      </c>
      <c r="N451" s="36">
        <v>77.05</v>
      </c>
      <c r="O451" s="38">
        <v>0</v>
      </c>
      <c r="P451" s="97">
        <v>0</v>
      </c>
      <c r="Q451" s="97">
        <v>0</v>
      </c>
      <c r="R451" s="97">
        <v>0</v>
      </c>
      <c r="S451" s="97">
        <v>0</v>
      </c>
      <c r="T451" s="97">
        <f t="shared" si="366"/>
        <v>0</v>
      </c>
      <c r="U451" s="97">
        <v>0</v>
      </c>
      <c r="V451" s="97">
        <v>0</v>
      </c>
      <c r="W451" s="97">
        <v>0</v>
      </c>
      <c r="X451" s="97">
        <v>0</v>
      </c>
      <c r="Y451" s="97">
        <v>0</v>
      </c>
      <c r="Z451" s="97">
        <v>0</v>
      </c>
      <c r="AA451" s="97">
        <v>0</v>
      </c>
      <c r="AB451" s="97">
        <v>0</v>
      </c>
      <c r="AC451" s="97">
        <v>0</v>
      </c>
      <c r="AD451" s="97">
        <v>0</v>
      </c>
      <c r="AE451" s="97">
        <v>0</v>
      </c>
      <c r="AF451" s="120">
        <f t="shared" si="327"/>
        <v>0</v>
      </c>
    </row>
    <row r="452" spans="1:32" ht="22.5">
      <c r="A452" s="22" t="s">
        <v>313</v>
      </c>
      <c r="B452" s="22" t="s">
        <v>316</v>
      </c>
      <c r="C452" s="58">
        <v>155</v>
      </c>
      <c r="D452" s="41" t="s">
        <v>324</v>
      </c>
      <c r="E452" s="27" t="s">
        <v>278</v>
      </c>
      <c r="F452" s="54" t="s">
        <v>60</v>
      </c>
      <c r="G452" s="29">
        <f>H453</f>
        <v>9880.6</v>
      </c>
      <c r="H452" s="30">
        <f>H453+H454</f>
        <v>9880.6</v>
      </c>
      <c r="I452" s="30">
        <f>I453+I454</f>
        <v>0</v>
      </c>
      <c r="J452" s="30">
        <f>J453+J454</f>
        <v>0</v>
      </c>
      <c r="K452" s="31">
        <f t="shared" si="364"/>
        <v>9880.6</v>
      </c>
      <c r="L452" s="30">
        <f>L453+L454</f>
        <v>0</v>
      </c>
      <c r="M452" s="30">
        <f t="shared" ref="M452:S452" si="388">M453+M454</f>
        <v>0</v>
      </c>
      <c r="N452" s="30">
        <f t="shared" si="388"/>
        <v>24.6</v>
      </c>
      <c r="O452" s="30">
        <f t="shared" si="388"/>
        <v>0</v>
      </c>
      <c r="P452" s="95">
        <f t="shared" si="388"/>
        <v>7706</v>
      </c>
      <c r="Q452" s="95">
        <f t="shared" si="388"/>
        <v>2150</v>
      </c>
      <c r="R452" s="95">
        <f t="shared" si="388"/>
        <v>0</v>
      </c>
      <c r="S452" s="95">
        <f t="shared" si="388"/>
        <v>0</v>
      </c>
      <c r="T452" s="95">
        <f t="shared" si="366"/>
        <v>0</v>
      </c>
      <c r="U452" s="95">
        <f>U453+U454</f>
        <v>0</v>
      </c>
      <c r="V452" s="95">
        <f t="shared" ref="V452:AE452" si="389">V453+V454</f>
        <v>0</v>
      </c>
      <c r="W452" s="95">
        <f t="shared" si="389"/>
        <v>0</v>
      </c>
      <c r="X452" s="95">
        <f t="shared" si="389"/>
        <v>0</v>
      </c>
      <c r="Y452" s="95">
        <f t="shared" si="389"/>
        <v>0</v>
      </c>
      <c r="Z452" s="95">
        <f t="shared" si="389"/>
        <v>0</v>
      </c>
      <c r="AA452" s="95">
        <f t="shared" si="389"/>
        <v>0</v>
      </c>
      <c r="AB452" s="95">
        <f t="shared" si="389"/>
        <v>0</v>
      </c>
      <c r="AC452" s="95">
        <f t="shared" si="389"/>
        <v>0</v>
      </c>
      <c r="AD452" s="95">
        <f t="shared" si="389"/>
        <v>0</v>
      </c>
      <c r="AE452" s="95">
        <f t="shared" si="389"/>
        <v>0</v>
      </c>
      <c r="AF452" s="30">
        <f t="shared" si="327"/>
        <v>0</v>
      </c>
    </row>
    <row r="453" spans="1:32">
      <c r="A453" s="22" t="s">
        <v>313</v>
      </c>
      <c r="B453" s="22" t="s">
        <v>316</v>
      </c>
      <c r="C453" s="79"/>
      <c r="D453" s="11" t="s">
        <v>31</v>
      </c>
      <c r="E453" s="33"/>
      <c r="F453" s="80"/>
      <c r="G453" s="81"/>
      <c r="H453" s="36">
        <f>J453+K453+AF453</f>
        <v>9880.6</v>
      </c>
      <c r="I453" s="36">
        <v>0</v>
      </c>
      <c r="J453" s="36">
        <v>0</v>
      </c>
      <c r="K453" s="36">
        <f t="shared" si="364"/>
        <v>9880.6</v>
      </c>
      <c r="L453" s="52">
        <v>0</v>
      </c>
      <c r="M453" s="52">
        <v>0</v>
      </c>
      <c r="N453" s="36">
        <v>24.6</v>
      </c>
      <c r="O453" s="36">
        <v>0</v>
      </c>
      <c r="P453" s="97">
        <v>7706</v>
      </c>
      <c r="Q453" s="97">
        <v>2150</v>
      </c>
      <c r="R453" s="97">
        <v>0</v>
      </c>
      <c r="S453" s="97">
        <v>0</v>
      </c>
      <c r="T453" s="97">
        <f t="shared" si="366"/>
        <v>0</v>
      </c>
      <c r="U453" s="97">
        <v>0</v>
      </c>
      <c r="V453" s="97">
        <v>0</v>
      </c>
      <c r="W453" s="97">
        <v>0</v>
      </c>
      <c r="X453" s="97">
        <v>0</v>
      </c>
      <c r="Y453" s="97">
        <v>0</v>
      </c>
      <c r="Z453" s="97">
        <v>0</v>
      </c>
      <c r="AA453" s="97">
        <v>0</v>
      </c>
      <c r="AB453" s="97">
        <v>0</v>
      </c>
      <c r="AC453" s="97">
        <v>0</v>
      </c>
      <c r="AD453" s="97">
        <v>0</v>
      </c>
      <c r="AE453" s="97">
        <v>0</v>
      </c>
      <c r="AF453" s="120">
        <f t="shared" si="327"/>
        <v>0</v>
      </c>
    </row>
    <row r="454" spans="1:32">
      <c r="A454" s="22" t="s">
        <v>313</v>
      </c>
      <c r="B454" s="22" t="s">
        <v>316</v>
      </c>
      <c r="C454" s="44"/>
      <c r="D454" s="11" t="s">
        <v>41</v>
      </c>
      <c r="E454" s="33"/>
      <c r="F454" s="34"/>
      <c r="G454" s="35"/>
      <c r="H454" s="36">
        <f>J454+K454+AF454</f>
        <v>0</v>
      </c>
      <c r="I454" s="36">
        <v>0</v>
      </c>
      <c r="J454" s="36">
        <v>0</v>
      </c>
      <c r="K454" s="36">
        <f t="shared" si="364"/>
        <v>0</v>
      </c>
      <c r="L454" s="36">
        <v>0</v>
      </c>
      <c r="M454" s="36">
        <v>0</v>
      </c>
      <c r="N454" s="36">
        <v>0</v>
      </c>
      <c r="O454" s="36">
        <v>0</v>
      </c>
      <c r="P454" s="97">
        <v>0</v>
      </c>
      <c r="Q454" s="97">
        <v>0</v>
      </c>
      <c r="R454" s="97">
        <v>0</v>
      </c>
      <c r="S454" s="97">
        <v>0</v>
      </c>
      <c r="T454" s="97">
        <f t="shared" si="366"/>
        <v>0</v>
      </c>
      <c r="U454" s="97">
        <v>0</v>
      </c>
      <c r="V454" s="97">
        <v>0</v>
      </c>
      <c r="W454" s="97">
        <v>0</v>
      </c>
      <c r="X454" s="97">
        <v>0</v>
      </c>
      <c r="Y454" s="97">
        <v>0</v>
      </c>
      <c r="Z454" s="97">
        <v>0</v>
      </c>
      <c r="AA454" s="97">
        <v>0</v>
      </c>
      <c r="AB454" s="97">
        <v>0</v>
      </c>
      <c r="AC454" s="97">
        <v>0</v>
      </c>
      <c r="AD454" s="97">
        <v>0</v>
      </c>
      <c r="AE454" s="97">
        <v>0</v>
      </c>
      <c r="AF454" s="120">
        <f t="shared" si="327"/>
        <v>0</v>
      </c>
    </row>
    <row r="455" spans="1:32" ht="22.5">
      <c r="A455" s="22" t="s">
        <v>313</v>
      </c>
      <c r="B455" s="22" t="s">
        <v>315</v>
      </c>
      <c r="C455" s="58">
        <v>156</v>
      </c>
      <c r="D455" s="41" t="s">
        <v>279</v>
      </c>
      <c r="E455" s="27" t="s">
        <v>94</v>
      </c>
      <c r="F455" s="54" t="s">
        <v>101</v>
      </c>
      <c r="G455" s="29">
        <f>H456</f>
        <v>208.73500000000001</v>
      </c>
      <c r="H455" s="30">
        <f>H456+H457</f>
        <v>208.73500000000001</v>
      </c>
      <c r="I455" s="30">
        <f>I456+I457</f>
        <v>0</v>
      </c>
      <c r="J455" s="30">
        <f>J456+J457</f>
        <v>0</v>
      </c>
      <c r="K455" s="31">
        <f t="shared" si="364"/>
        <v>208.73500000000001</v>
      </c>
      <c r="L455" s="30">
        <f>L456+L457</f>
        <v>0</v>
      </c>
      <c r="M455" s="30">
        <f t="shared" ref="M455:S455" si="390">M456+M457</f>
        <v>0</v>
      </c>
      <c r="N455" s="30">
        <f t="shared" si="390"/>
        <v>0</v>
      </c>
      <c r="O455" s="30">
        <f t="shared" si="390"/>
        <v>202.46200000000002</v>
      </c>
      <c r="P455" s="95">
        <f t="shared" si="390"/>
        <v>6.2729999999999997</v>
      </c>
      <c r="Q455" s="95">
        <f t="shared" si="390"/>
        <v>0</v>
      </c>
      <c r="R455" s="95">
        <f t="shared" si="390"/>
        <v>0</v>
      </c>
      <c r="S455" s="95">
        <f t="shared" si="390"/>
        <v>0</v>
      </c>
      <c r="T455" s="95">
        <f t="shared" si="366"/>
        <v>0</v>
      </c>
      <c r="U455" s="95">
        <f>U456+U457</f>
        <v>0</v>
      </c>
      <c r="V455" s="95">
        <f t="shared" ref="V455:AE455" si="391">V456+V457</f>
        <v>0</v>
      </c>
      <c r="W455" s="95">
        <f t="shared" si="391"/>
        <v>0</v>
      </c>
      <c r="X455" s="95">
        <f t="shared" si="391"/>
        <v>0</v>
      </c>
      <c r="Y455" s="95">
        <f t="shared" si="391"/>
        <v>0</v>
      </c>
      <c r="Z455" s="95">
        <f t="shared" si="391"/>
        <v>0</v>
      </c>
      <c r="AA455" s="95">
        <f t="shared" si="391"/>
        <v>0</v>
      </c>
      <c r="AB455" s="95">
        <f t="shared" si="391"/>
        <v>0</v>
      </c>
      <c r="AC455" s="95">
        <f t="shared" si="391"/>
        <v>0</v>
      </c>
      <c r="AD455" s="95">
        <f t="shared" si="391"/>
        <v>0</v>
      </c>
      <c r="AE455" s="95">
        <f t="shared" si="391"/>
        <v>0</v>
      </c>
      <c r="AF455" s="30">
        <f t="shared" ref="AF455:AF488" si="392">R455+S455+T455</f>
        <v>0</v>
      </c>
    </row>
    <row r="456" spans="1:32">
      <c r="A456" s="22" t="s">
        <v>313</v>
      </c>
      <c r="B456" s="22" t="s">
        <v>315</v>
      </c>
      <c r="C456" s="79"/>
      <c r="D456" s="11" t="s">
        <v>31</v>
      </c>
      <c r="E456" s="33"/>
      <c r="F456" s="80"/>
      <c r="G456" s="81"/>
      <c r="H456" s="36">
        <f>J456+K456+AF456</f>
        <v>208.73500000000001</v>
      </c>
      <c r="I456" s="36">
        <v>0</v>
      </c>
      <c r="J456" s="36">
        <v>0</v>
      </c>
      <c r="K456" s="36">
        <f t="shared" si="364"/>
        <v>208.73500000000001</v>
      </c>
      <c r="L456" s="52">
        <v>0</v>
      </c>
      <c r="M456" s="52">
        <v>0</v>
      </c>
      <c r="N456" s="36">
        <v>0</v>
      </c>
      <c r="O456" s="36">
        <f>208.735-6.273</f>
        <v>202.46200000000002</v>
      </c>
      <c r="P456" s="97">
        <f>2+4.273</f>
        <v>6.2729999999999997</v>
      </c>
      <c r="Q456" s="97">
        <v>0</v>
      </c>
      <c r="R456" s="97">
        <v>0</v>
      </c>
      <c r="S456" s="97">
        <v>0</v>
      </c>
      <c r="T456" s="97">
        <f t="shared" si="366"/>
        <v>0</v>
      </c>
      <c r="U456" s="97">
        <v>0</v>
      </c>
      <c r="V456" s="97">
        <v>0</v>
      </c>
      <c r="W456" s="97">
        <v>0</v>
      </c>
      <c r="X456" s="97">
        <v>0</v>
      </c>
      <c r="Y456" s="97">
        <v>0</v>
      </c>
      <c r="Z456" s="97">
        <v>0</v>
      </c>
      <c r="AA456" s="97">
        <v>0</v>
      </c>
      <c r="AB456" s="97">
        <v>0</v>
      </c>
      <c r="AC456" s="97">
        <v>0</v>
      </c>
      <c r="AD456" s="97">
        <v>0</v>
      </c>
      <c r="AE456" s="97">
        <v>0</v>
      </c>
      <c r="AF456" s="120">
        <f t="shared" si="392"/>
        <v>0</v>
      </c>
    </row>
    <row r="457" spans="1:32">
      <c r="A457" s="22" t="s">
        <v>313</v>
      </c>
      <c r="B457" s="22" t="s">
        <v>315</v>
      </c>
      <c r="C457" s="44"/>
      <c r="D457" s="11" t="s">
        <v>41</v>
      </c>
      <c r="E457" s="33"/>
      <c r="F457" s="34"/>
      <c r="G457" s="35"/>
      <c r="H457" s="36">
        <f>J457+K457+AF457</f>
        <v>0</v>
      </c>
      <c r="I457" s="36">
        <v>0</v>
      </c>
      <c r="J457" s="36">
        <v>0</v>
      </c>
      <c r="K457" s="36">
        <f t="shared" si="364"/>
        <v>0</v>
      </c>
      <c r="L457" s="36">
        <v>0</v>
      </c>
      <c r="M457" s="36">
        <v>0</v>
      </c>
      <c r="N457" s="36">
        <v>0</v>
      </c>
      <c r="O457" s="36">
        <v>0</v>
      </c>
      <c r="P457" s="97">
        <f>4.4-4.4</f>
        <v>0</v>
      </c>
      <c r="Q457" s="97">
        <v>0</v>
      </c>
      <c r="R457" s="97">
        <v>0</v>
      </c>
      <c r="S457" s="97">
        <v>0</v>
      </c>
      <c r="T457" s="97">
        <f t="shared" si="366"/>
        <v>0</v>
      </c>
      <c r="U457" s="97">
        <v>0</v>
      </c>
      <c r="V457" s="97">
        <v>0</v>
      </c>
      <c r="W457" s="97">
        <v>0</v>
      </c>
      <c r="X457" s="97">
        <v>0</v>
      </c>
      <c r="Y457" s="97">
        <v>0</v>
      </c>
      <c r="Z457" s="97">
        <v>0</v>
      </c>
      <c r="AA457" s="97">
        <v>0</v>
      </c>
      <c r="AB457" s="97">
        <v>0</v>
      </c>
      <c r="AC457" s="97">
        <v>0</v>
      </c>
      <c r="AD457" s="97">
        <v>0</v>
      </c>
      <c r="AE457" s="97">
        <v>0</v>
      </c>
      <c r="AF457" s="120">
        <f t="shared" si="392"/>
        <v>0</v>
      </c>
    </row>
    <row r="458" spans="1:32" ht="30.75" customHeight="1">
      <c r="A458" s="22" t="s">
        <v>313</v>
      </c>
      <c r="B458" s="22" t="s">
        <v>314</v>
      </c>
      <c r="C458" s="58">
        <v>157</v>
      </c>
      <c r="D458" s="41" t="s">
        <v>280</v>
      </c>
      <c r="E458" s="27" t="s">
        <v>415</v>
      </c>
      <c r="F458" s="54" t="s">
        <v>102</v>
      </c>
      <c r="G458" s="29">
        <f>H459</f>
        <v>4234.7890000000007</v>
      </c>
      <c r="H458" s="30">
        <f>H459+H460</f>
        <v>8915.1350000000002</v>
      </c>
      <c r="I458" s="30">
        <f>I459+I460</f>
        <v>0</v>
      </c>
      <c r="J458" s="30">
        <f>J459+J460</f>
        <v>0</v>
      </c>
      <c r="K458" s="31">
        <f t="shared" ref="K458:K466" si="393">SUM(M458:Q458)</f>
        <v>8915.1350000000002</v>
      </c>
      <c r="L458" s="30">
        <f t="shared" ref="L458:S458" si="394">L459+L460</f>
        <v>0</v>
      </c>
      <c r="M458" s="30">
        <f t="shared" si="394"/>
        <v>0</v>
      </c>
      <c r="N458" s="30">
        <f t="shared" si="394"/>
        <v>0</v>
      </c>
      <c r="O458" s="30">
        <f t="shared" si="394"/>
        <v>354.58100000000002</v>
      </c>
      <c r="P458" s="95">
        <f t="shared" si="394"/>
        <v>2732.2640000000001</v>
      </c>
      <c r="Q458" s="95">
        <f t="shared" si="394"/>
        <v>5828.29</v>
      </c>
      <c r="R458" s="95">
        <f t="shared" si="394"/>
        <v>0</v>
      </c>
      <c r="S458" s="95">
        <f t="shared" si="394"/>
        <v>0</v>
      </c>
      <c r="T458" s="95">
        <f t="shared" ref="T458:T466" si="395">SUM(U458:AE458)</f>
        <v>0</v>
      </c>
      <c r="U458" s="95">
        <f>U459+U460</f>
        <v>0</v>
      </c>
      <c r="V458" s="95">
        <f t="shared" ref="V458:AE458" si="396">V459+V460</f>
        <v>0</v>
      </c>
      <c r="W458" s="95">
        <f t="shared" si="396"/>
        <v>0</v>
      </c>
      <c r="X458" s="95">
        <f t="shared" si="396"/>
        <v>0</v>
      </c>
      <c r="Y458" s="95">
        <f t="shared" si="396"/>
        <v>0</v>
      </c>
      <c r="Z458" s="95">
        <f t="shared" si="396"/>
        <v>0</v>
      </c>
      <c r="AA458" s="95">
        <f t="shared" si="396"/>
        <v>0</v>
      </c>
      <c r="AB458" s="95">
        <f t="shared" si="396"/>
        <v>0</v>
      </c>
      <c r="AC458" s="95">
        <f t="shared" si="396"/>
        <v>0</v>
      </c>
      <c r="AD458" s="95">
        <f t="shared" si="396"/>
        <v>0</v>
      </c>
      <c r="AE458" s="95">
        <f t="shared" si="396"/>
        <v>0</v>
      </c>
      <c r="AF458" s="30">
        <f t="shared" si="392"/>
        <v>0</v>
      </c>
    </row>
    <row r="459" spans="1:32">
      <c r="A459" s="22" t="s">
        <v>313</v>
      </c>
      <c r="B459" s="22" t="s">
        <v>314</v>
      </c>
      <c r="C459" s="79"/>
      <c r="D459" s="11" t="s">
        <v>31</v>
      </c>
      <c r="E459" s="33"/>
      <c r="F459" s="80"/>
      <c r="G459" s="81"/>
      <c r="H459" s="36">
        <f t="shared" ref="H459:H464" si="397">J459+K459+AF459</f>
        <v>4234.7890000000007</v>
      </c>
      <c r="I459" s="36">
        <v>0</v>
      </c>
      <c r="J459" s="36">
        <v>0</v>
      </c>
      <c r="K459" s="36">
        <f t="shared" si="393"/>
        <v>4234.7890000000007</v>
      </c>
      <c r="L459" s="52">
        <v>0</v>
      </c>
      <c r="M459" s="52">
        <v>0</v>
      </c>
      <c r="N459" s="36">
        <v>0</v>
      </c>
      <c r="O459" s="38">
        <f>101.272+15.082</f>
        <v>116.35400000000001</v>
      </c>
      <c r="P459" s="97">
        <v>845.26900000000001</v>
      </c>
      <c r="Q459" s="99">
        <v>3273.1660000000002</v>
      </c>
      <c r="R459" s="97">
        <v>0</v>
      </c>
      <c r="S459" s="97">
        <v>0</v>
      </c>
      <c r="T459" s="97">
        <f t="shared" si="395"/>
        <v>0</v>
      </c>
      <c r="U459" s="97">
        <v>0</v>
      </c>
      <c r="V459" s="97">
        <v>0</v>
      </c>
      <c r="W459" s="97">
        <v>0</v>
      </c>
      <c r="X459" s="97">
        <v>0</v>
      </c>
      <c r="Y459" s="97">
        <v>0</v>
      </c>
      <c r="Z459" s="97">
        <v>0</v>
      </c>
      <c r="AA459" s="97">
        <v>0</v>
      </c>
      <c r="AB459" s="97">
        <v>0</v>
      </c>
      <c r="AC459" s="97">
        <v>0</v>
      </c>
      <c r="AD459" s="97">
        <v>0</v>
      </c>
      <c r="AE459" s="97">
        <v>0</v>
      </c>
      <c r="AF459" s="120">
        <f t="shared" si="392"/>
        <v>0</v>
      </c>
    </row>
    <row r="460" spans="1:32">
      <c r="A460" s="22" t="s">
        <v>313</v>
      </c>
      <c r="B460" s="22" t="s">
        <v>314</v>
      </c>
      <c r="C460" s="44"/>
      <c r="D460" s="11" t="s">
        <v>41</v>
      </c>
      <c r="E460" s="33"/>
      <c r="F460" s="34"/>
      <c r="G460" s="35"/>
      <c r="H460" s="36">
        <f t="shared" si="397"/>
        <v>4680.3459999999995</v>
      </c>
      <c r="I460" s="36">
        <v>0</v>
      </c>
      <c r="J460" s="36">
        <v>0</v>
      </c>
      <c r="K460" s="36">
        <f t="shared" si="393"/>
        <v>4680.3459999999995</v>
      </c>
      <c r="L460" s="36">
        <v>0</v>
      </c>
      <c r="M460" s="36">
        <v>0</v>
      </c>
      <c r="N460" s="36">
        <v>0</v>
      </c>
      <c r="O460" s="36">
        <v>238.227</v>
      </c>
      <c r="P460" s="97">
        <v>1886.9949999999999</v>
      </c>
      <c r="Q460" s="99">
        <v>2555.1239999999998</v>
      </c>
      <c r="R460" s="97">
        <v>0</v>
      </c>
      <c r="S460" s="97">
        <v>0</v>
      </c>
      <c r="T460" s="97">
        <f t="shared" si="395"/>
        <v>0</v>
      </c>
      <c r="U460" s="97">
        <v>0</v>
      </c>
      <c r="V460" s="97">
        <v>0</v>
      </c>
      <c r="W460" s="97">
        <v>0</v>
      </c>
      <c r="X460" s="97">
        <v>0</v>
      </c>
      <c r="Y460" s="97">
        <v>0</v>
      </c>
      <c r="Z460" s="97">
        <v>0</v>
      </c>
      <c r="AA460" s="97">
        <v>0</v>
      </c>
      <c r="AB460" s="97">
        <v>0</v>
      </c>
      <c r="AC460" s="97">
        <v>0</v>
      </c>
      <c r="AD460" s="97">
        <v>0</v>
      </c>
      <c r="AE460" s="97">
        <v>0</v>
      </c>
      <c r="AF460" s="120">
        <f t="shared" si="392"/>
        <v>0</v>
      </c>
    </row>
    <row r="461" spans="1:32" ht="24" customHeight="1">
      <c r="A461" s="22" t="s">
        <v>311</v>
      </c>
      <c r="C461" s="21">
        <v>158</v>
      </c>
      <c r="D461" s="41" t="s">
        <v>387</v>
      </c>
      <c r="E461" s="27" t="s">
        <v>156</v>
      </c>
      <c r="F461" s="60" t="s">
        <v>388</v>
      </c>
      <c r="G461" s="29">
        <f>H462</f>
        <v>8096</v>
      </c>
      <c r="H461" s="30">
        <f t="shared" si="397"/>
        <v>8096</v>
      </c>
      <c r="I461" s="31">
        <f>I462</f>
        <v>0</v>
      </c>
      <c r="J461" s="31">
        <f>J462</f>
        <v>0</v>
      </c>
      <c r="K461" s="31">
        <f t="shared" ref="K461:K462" si="398">SUM(M461:Q461)</f>
        <v>226</v>
      </c>
      <c r="L461" s="30">
        <f>L462</f>
        <v>0</v>
      </c>
      <c r="M461" s="30">
        <f t="shared" ref="M461:S461" si="399">M462</f>
        <v>0</v>
      </c>
      <c r="N461" s="30">
        <f t="shared" si="399"/>
        <v>0</v>
      </c>
      <c r="O461" s="30">
        <f t="shared" si="399"/>
        <v>0</v>
      </c>
      <c r="P461" s="95">
        <f t="shared" si="399"/>
        <v>0</v>
      </c>
      <c r="Q461" s="95">
        <f t="shared" si="399"/>
        <v>226</v>
      </c>
      <c r="R461" s="95">
        <f t="shared" si="399"/>
        <v>6670</v>
      </c>
      <c r="S461" s="95">
        <f t="shared" si="399"/>
        <v>1200</v>
      </c>
      <c r="T461" s="95">
        <f t="shared" si="395"/>
        <v>0</v>
      </c>
      <c r="U461" s="95">
        <f>U462</f>
        <v>0</v>
      </c>
      <c r="V461" s="95">
        <f t="shared" ref="V461:AE461" si="400">V462</f>
        <v>0</v>
      </c>
      <c r="W461" s="95">
        <f t="shared" si="400"/>
        <v>0</v>
      </c>
      <c r="X461" s="95">
        <f t="shared" si="400"/>
        <v>0</v>
      </c>
      <c r="Y461" s="95">
        <f t="shared" si="400"/>
        <v>0</v>
      </c>
      <c r="Z461" s="95">
        <f t="shared" si="400"/>
        <v>0</v>
      </c>
      <c r="AA461" s="95">
        <f t="shared" si="400"/>
        <v>0</v>
      </c>
      <c r="AB461" s="95">
        <f t="shared" si="400"/>
        <v>0</v>
      </c>
      <c r="AC461" s="95">
        <f t="shared" si="400"/>
        <v>0</v>
      </c>
      <c r="AD461" s="95">
        <f t="shared" si="400"/>
        <v>0</v>
      </c>
      <c r="AE461" s="95">
        <f t="shared" si="400"/>
        <v>0</v>
      </c>
      <c r="AF461" s="30">
        <f t="shared" si="392"/>
        <v>7870</v>
      </c>
    </row>
    <row r="462" spans="1:32">
      <c r="A462" s="22" t="s">
        <v>311</v>
      </c>
      <c r="C462" s="44"/>
      <c r="D462" s="11" t="s">
        <v>31</v>
      </c>
      <c r="E462" s="33"/>
      <c r="F462" s="34"/>
      <c r="G462" s="35"/>
      <c r="H462" s="36">
        <f t="shared" si="397"/>
        <v>8096</v>
      </c>
      <c r="I462" s="37">
        <v>0</v>
      </c>
      <c r="J462" s="36">
        <v>0</v>
      </c>
      <c r="K462" s="36">
        <f t="shared" si="398"/>
        <v>226</v>
      </c>
      <c r="L462" s="36">
        <v>0</v>
      </c>
      <c r="M462" s="36">
        <v>0</v>
      </c>
      <c r="N462" s="36">
        <v>0</v>
      </c>
      <c r="O462" s="36"/>
      <c r="P462" s="96">
        <v>0</v>
      </c>
      <c r="Q462" s="99">
        <v>226</v>
      </c>
      <c r="R462" s="97">
        <v>6670</v>
      </c>
      <c r="S462" s="97">
        <v>1200</v>
      </c>
      <c r="T462" s="97">
        <f t="shared" si="395"/>
        <v>0</v>
      </c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120">
        <f t="shared" si="392"/>
        <v>7870</v>
      </c>
    </row>
    <row r="463" spans="1:32" ht="35.25" customHeight="1">
      <c r="A463" s="22" t="s">
        <v>313</v>
      </c>
      <c r="B463" s="22" t="s">
        <v>316</v>
      </c>
      <c r="C463" s="58">
        <v>159</v>
      </c>
      <c r="D463" s="41" t="s">
        <v>341</v>
      </c>
      <c r="E463" s="27" t="s">
        <v>342</v>
      </c>
      <c r="F463" s="54">
        <v>2018</v>
      </c>
      <c r="G463" s="29">
        <f>H464</f>
        <v>1637</v>
      </c>
      <c r="H463" s="77">
        <f>H464</f>
        <v>1637</v>
      </c>
      <c r="I463" s="31">
        <f>I464</f>
        <v>0</v>
      </c>
      <c r="J463" s="31">
        <f>J464</f>
        <v>0</v>
      </c>
      <c r="K463" s="31">
        <f t="shared" si="393"/>
        <v>1637</v>
      </c>
      <c r="L463" s="30">
        <f>L464</f>
        <v>0</v>
      </c>
      <c r="M463" s="30">
        <f t="shared" ref="M463:S463" si="401">M464</f>
        <v>0</v>
      </c>
      <c r="N463" s="30">
        <f t="shared" si="401"/>
        <v>0</v>
      </c>
      <c r="O463" s="30">
        <f t="shared" si="401"/>
        <v>0</v>
      </c>
      <c r="P463" s="95">
        <f t="shared" si="401"/>
        <v>1637</v>
      </c>
      <c r="Q463" s="95">
        <f t="shared" si="401"/>
        <v>0</v>
      </c>
      <c r="R463" s="95">
        <f t="shared" si="401"/>
        <v>0</v>
      </c>
      <c r="S463" s="95">
        <f t="shared" si="401"/>
        <v>0</v>
      </c>
      <c r="T463" s="95">
        <f t="shared" si="395"/>
        <v>0</v>
      </c>
      <c r="U463" s="95">
        <v>0</v>
      </c>
      <c r="V463" s="95">
        <v>0</v>
      </c>
      <c r="W463" s="95">
        <v>0</v>
      </c>
      <c r="X463" s="95">
        <v>0</v>
      </c>
      <c r="Y463" s="95">
        <v>0</v>
      </c>
      <c r="Z463" s="95">
        <v>0</v>
      </c>
      <c r="AA463" s="95">
        <v>0</v>
      </c>
      <c r="AB463" s="95">
        <v>0</v>
      </c>
      <c r="AC463" s="95">
        <v>0</v>
      </c>
      <c r="AD463" s="95">
        <v>0</v>
      </c>
      <c r="AE463" s="95">
        <v>0</v>
      </c>
      <c r="AF463" s="30">
        <f t="shared" si="392"/>
        <v>0</v>
      </c>
    </row>
    <row r="464" spans="1:32">
      <c r="A464" s="22" t="s">
        <v>313</v>
      </c>
      <c r="B464" s="22" t="s">
        <v>316</v>
      </c>
      <c r="C464" s="44"/>
      <c r="D464" s="11" t="s">
        <v>31</v>
      </c>
      <c r="E464" s="33"/>
      <c r="F464" s="34"/>
      <c r="G464" s="35"/>
      <c r="H464" s="36">
        <f t="shared" si="397"/>
        <v>1637</v>
      </c>
      <c r="I464" s="36">
        <v>0</v>
      </c>
      <c r="J464" s="36">
        <v>0</v>
      </c>
      <c r="K464" s="36">
        <f t="shared" si="393"/>
        <v>1637</v>
      </c>
      <c r="L464" s="36">
        <v>0</v>
      </c>
      <c r="M464" s="36">
        <v>0</v>
      </c>
      <c r="N464" s="36">
        <v>0</v>
      </c>
      <c r="O464" s="36">
        <v>0</v>
      </c>
      <c r="P464" s="97">
        <v>1637</v>
      </c>
      <c r="Q464" s="97">
        <v>0</v>
      </c>
      <c r="R464" s="97">
        <v>0</v>
      </c>
      <c r="S464" s="97">
        <v>0</v>
      </c>
      <c r="T464" s="97">
        <f t="shared" si="395"/>
        <v>0</v>
      </c>
      <c r="U464" s="97">
        <v>0</v>
      </c>
      <c r="V464" s="97">
        <v>0</v>
      </c>
      <c r="W464" s="97">
        <v>0</v>
      </c>
      <c r="X464" s="97">
        <v>0</v>
      </c>
      <c r="Y464" s="97">
        <v>0</v>
      </c>
      <c r="Z464" s="97">
        <v>0</v>
      </c>
      <c r="AA464" s="97">
        <v>0</v>
      </c>
      <c r="AB464" s="97">
        <v>0</v>
      </c>
      <c r="AC464" s="97">
        <v>0</v>
      </c>
      <c r="AD464" s="97">
        <v>0</v>
      </c>
      <c r="AE464" s="97">
        <v>0</v>
      </c>
      <c r="AF464" s="120">
        <f t="shared" si="392"/>
        <v>0</v>
      </c>
    </row>
    <row r="465" spans="1:32" ht="33.75">
      <c r="A465" s="22" t="s">
        <v>312</v>
      </c>
      <c r="B465" s="22" t="s">
        <v>314</v>
      </c>
      <c r="C465" s="58">
        <v>160</v>
      </c>
      <c r="D465" s="41" t="s">
        <v>281</v>
      </c>
      <c r="E465" s="27" t="s">
        <v>156</v>
      </c>
      <c r="F465" s="54">
        <v>2016</v>
      </c>
      <c r="G465" s="29">
        <f>H466</f>
        <v>2445</v>
      </c>
      <c r="H465" s="30">
        <f>H466</f>
        <v>2445</v>
      </c>
      <c r="I465" s="31">
        <f>I466</f>
        <v>0</v>
      </c>
      <c r="J465" s="31">
        <f>J466</f>
        <v>0</v>
      </c>
      <c r="K465" s="31">
        <f t="shared" si="393"/>
        <v>2445</v>
      </c>
      <c r="L465" s="30">
        <f>L466</f>
        <v>0</v>
      </c>
      <c r="M465" s="30">
        <f t="shared" ref="M465:S465" si="402">M466</f>
        <v>0</v>
      </c>
      <c r="N465" s="30">
        <f t="shared" si="402"/>
        <v>2445</v>
      </c>
      <c r="O465" s="30">
        <f t="shared" si="402"/>
        <v>0</v>
      </c>
      <c r="P465" s="95">
        <f t="shared" si="402"/>
        <v>0</v>
      </c>
      <c r="Q465" s="95">
        <f t="shared" si="402"/>
        <v>0</v>
      </c>
      <c r="R465" s="95">
        <f t="shared" si="402"/>
        <v>0</v>
      </c>
      <c r="S465" s="95">
        <f t="shared" si="402"/>
        <v>0</v>
      </c>
      <c r="T465" s="95">
        <f t="shared" si="395"/>
        <v>0</v>
      </c>
      <c r="U465" s="95">
        <v>0</v>
      </c>
      <c r="V465" s="95">
        <v>0</v>
      </c>
      <c r="W465" s="95">
        <v>0</v>
      </c>
      <c r="X465" s="95">
        <v>0</v>
      </c>
      <c r="Y465" s="95">
        <v>0</v>
      </c>
      <c r="Z465" s="95">
        <v>0</v>
      </c>
      <c r="AA465" s="95">
        <v>0</v>
      </c>
      <c r="AB465" s="95">
        <v>0</v>
      </c>
      <c r="AC465" s="95">
        <v>0</v>
      </c>
      <c r="AD465" s="95">
        <v>0</v>
      </c>
      <c r="AE465" s="95">
        <v>0</v>
      </c>
      <c r="AF465" s="30">
        <f t="shared" si="392"/>
        <v>0</v>
      </c>
    </row>
    <row r="466" spans="1:32">
      <c r="A466" s="22" t="s">
        <v>312</v>
      </c>
      <c r="B466" s="22" t="s">
        <v>314</v>
      </c>
      <c r="C466" s="44"/>
      <c r="D466" s="11" t="s">
        <v>31</v>
      </c>
      <c r="E466" s="33"/>
      <c r="F466" s="34"/>
      <c r="G466" s="35"/>
      <c r="H466" s="36">
        <f>J466+K466+AF466</f>
        <v>2445</v>
      </c>
      <c r="I466" s="36">
        <v>0</v>
      </c>
      <c r="J466" s="36">
        <v>0</v>
      </c>
      <c r="K466" s="36">
        <f t="shared" si="393"/>
        <v>2445</v>
      </c>
      <c r="L466" s="36">
        <v>0</v>
      </c>
      <c r="M466" s="36">
        <v>0</v>
      </c>
      <c r="N466" s="36">
        <v>2445</v>
      </c>
      <c r="O466" s="36">
        <v>0</v>
      </c>
      <c r="P466" s="97">
        <v>0</v>
      </c>
      <c r="Q466" s="97">
        <v>0</v>
      </c>
      <c r="R466" s="97">
        <v>0</v>
      </c>
      <c r="S466" s="97">
        <v>0</v>
      </c>
      <c r="T466" s="97">
        <f t="shared" si="395"/>
        <v>0</v>
      </c>
      <c r="U466" s="97">
        <v>0</v>
      </c>
      <c r="V466" s="97">
        <v>0</v>
      </c>
      <c r="W466" s="97">
        <v>0</v>
      </c>
      <c r="X466" s="97">
        <v>0</v>
      </c>
      <c r="Y466" s="97">
        <v>0</v>
      </c>
      <c r="Z466" s="97">
        <v>0</v>
      </c>
      <c r="AA466" s="97">
        <v>0</v>
      </c>
      <c r="AB466" s="97">
        <v>0</v>
      </c>
      <c r="AC466" s="97">
        <v>0</v>
      </c>
      <c r="AD466" s="97">
        <v>0</v>
      </c>
      <c r="AE466" s="97">
        <v>0</v>
      </c>
      <c r="AF466" s="120">
        <f t="shared" si="392"/>
        <v>0</v>
      </c>
    </row>
    <row r="467" spans="1:32">
      <c r="C467" s="61" t="s">
        <v>282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  <c r="AA467" s="105"/>
      <c r="AB467" s="105"/>
      <c r="AC467" s="105"/>
      <c r="AD467" s="105"/>
      <c r="AE467" s="105"/>
      <c r="AF467" s="119">
        <f t="shared" si="392"/>
        <v>0</v>
      </c>
    </row>
    <row r="468" spans="1:32" ht="22.5">
      <c r="A468" s="22" t="s">
        <v>311</v>
      </c>
      <c r="C468" s="21">
        <v>161</v>
      </c>
      <c r="D468" s="41" t="s">
        <v>283</v>
      </c>
      <c r="E468" s="27" t="s">
        <v>284</v>
      </c>
      <c r="F468" s="28" t="s">
        <v>407</v>
      </c>
      <c r="G468" s="29">
        <f>H469</f>
        <v>73280.187999999995</v>
      </c>
      <c r="H468" s="30">
        <f>H469</f>
        <v>73280.187999999995</v>
      </c>
      <c r="I468" s="31">
        <f>I469</f>
        <v>49887.487999999998</v>
      </c>
      <c r="J468" s="31">
        <f>J469</f>
        <v>50877.487999999998</v>
      </c>
      <c r="K468" s="31">
        <f t="shared" ref="K468:K481" si="403">SUM(M468:Q468)</f>
        <v>14702.7</v>
      </c>
      <c r="L468" s="30">
        <f>L469</f>
        <v>990</v>
      </c>
      <c r="M468" s="30">
        <f t="shared" ref="M468:S468" si="404">M469</f>
        <v>1311</v>
      </c>
      <c r="N468" s="30">
        <f t="shared" si="404"/>
        <v>2998.3</v>
      </c>
      <c r="O468" s="30">
        <f t="shared" si="404"/>
        <v>2650.4</v>
      </c>
      <c r="P468" s="95">
        <f t="shared" si="404"/>
        <v>3212</v>
      </c>
      <c r="Q468" s="95">
        <f t="shared" si="404"/>
        <v>4531</v>
      </c>
      <c r="R468" s="98">
        <f t="shared" si="404"/>
        <v>3900</v>
      </c>
      <c r="S468" s="95">
        <f t="shared" si="404"/>
        <v>3300</v>
      </c>
      <c r="T468" s="95">
        <f t="shared" ref="T468:T484" si="405">SUM(U468:AE468)</f>
        <v>500</v>
      </c>
      <c r="U468" s="95">
        <f>U469</f>
        <v>500</v>
      </c>
      <c r="V468" s="95">
        <f t="shared" ref="V468:AE468" si="406">V469</f>
        <v>0</v>
      </c>
      <c r="W468" s="95">
        <f t="shared" si="406"/>
        <v>0</v>
      </c>
      <c r="X468" s="95">
        <f t="shared" si="406"/>
        <v>0</v>
      </c>
      <c r="Y468" s="95">
        <f t="shared" si="406"/>
        <v>0</v>
      </c>
      <c r="Z468" s="95">
        <f t="shared" si="406"/>
        <v>0</v>
      </c>
      <c r="AA468" s="95">
        <f t="shared" si="406"/>
        <v>0</v>
      </c>
      <c r="AB468" s="95">
        <f t="shared" si="406"/>
        <v>0</v>
      </c>
      <c r="AC468" s="95">
        <f t="shared" si="406"/>
        <v>0</v>
      </c>
      <c r="AD468" s="95">
        <f t="shared" si="406"/>
        <v>0</v>
      </c>
      <c r="AE468" s="95">
        <f t="shared" si="406"/>
        <v>0</v>
      </c>
      <c r="AF468" s="30">
        <f t="shared" si="392"/>
        <v>7700</v>
      </c>
    </row>
    <row r="469" spans="1:32">
      <c r="A469" s="22" t="s">
        <v>311</v>
      </c>
      <c r="C469" s="44"/>
      <c r="D469" s="11" t="s">
        <v>31</v>
      </c>
      <c r="E469" s="33"/>
      <c r="F469" s="34"/>
      <c r="G469" s="35"/>
      <c r="H469" s="36">
        <f>J469+K469+AF469</f>
        <v>73280.187999999995</v>
      </c>
      <c r="I469" s="37">
        <v>49887.487999999998</v>
      </c>
      <c r="J469" s="36">
        <v>50877.487999999998</v>
      </c>
      <c r="K469" s="36">
        <f>SUM(M469:Q469)</f>
        <v>14702.7</v>
      </c>
      <c r="L469" s="36">
        <v>990</v>
      </c>
      <c r="M469" s="36">
        <v>1311</v>
      </c>
      <c r="N469" s="36">
        <v>2998.3</v>
      </c>
      <c r="O469" s="36">
        <v>2650.4</v>
      </c>
      <c r="P469" s="97">
        <v>3212</v>
      </c>
      <c r="Q469" s="97">
        <v>4531</v>
      </c>
      <c r="R469" s="97">
        <v>3900</v>
      </c>
      <c r="S469" s="97">
        <v>3300</v>
      </c>
      <c r="T469" s="97">
        <f t="shared" si="405"/>
        <v>500</v>
      </c>
      <c r="U469" s="97">
        <v>500</v>
      </c>
      <c r="V469" s="97">
        <v>0</v>
      </c>
      <c r="W469" s="97">
        <v>0</v>
      </c>
      <c r="X469" s="97">
        <v>0</v>
      </c>
      <c r="Y469" s="97">
        <v>0</v>
      </c>
      <c r="Z469" s="97">
        <v>0</v>
      </c>
      <c r="AA469" s="97">
        <v>0</v>
      </c>
      <c r="AB469" s="97">
        <v>0</v>
      </c>
      <c r="AC469" s="97">
        <v>0</v>
      </c>
      <c r="AD469" s="97">
        <v>0</v>
      </c>
      <c r="AE469" s="97">
        <v>0</v>
      </c>
      <c r="AF469" s="118">
        <f t="shared" si="392"/>
        <v>7700</v>
      </c>
    </row>
    <row r="470" spans="1:32" ht="33.75">
      <c r="A470" s="22" t="s">
        <v>311</v>
      </c>
      <c r="C470" s="21">
        <v>162</v>
      </c>
      <c r="D470" s="41" t="s">
        <v>285</v>
      </c>
      <c r="E470" s="27" t="s">
        <v>110</v>
      </c>
      <c r="F470" s="28" t="s">
        <v>81</v>
      </c>
      <c r="G470" s="29">
        <f>H471</f>
        <v>182097.22100000002</v>
      </c>
      <c r="H470" s="30">
        <f>H471+H472</f>
        <v>206447.22100000002</v>
      </c>
      <c r="I470" s="30">
        <f>I471+I472</f>
        <v>1921.9190000000001</v>
      </c>
      <c r="J470" s="30">
        <f>J471+J472</f>
        <v>3469.2110000000002</v>
      </c>
      <c r="K470" s="31">
        <f t="shared" si="403"/>
        <v>202978.01</v>
      </c>
      <c r="L470" s="30">
        <f t="shared" ref="L470:S470" si="407">L471+L472</f>
        <v>1547.2919999999999</v>
      </c>
      <c r="M470" s="30">
        <f t="shared" si="407"/>
        <v>17719</v>
      </c>
      <c r="N470" s="30">
        <f t="shared" si="407"/>
        <v>45748.553</v>
      </c>
      <c r="O470" s="30">
        <f t="shared" si="407"/>
        <v>17966.432000000001</v>
      </c>
      <c r="P470" s="95">
        <f t="shared" si="407"/>
        <v>96379.933000000005</v>
      </c>
      <c r="Q470" s="95">
        <f t="shared" si="407"/>
        <v>25164.092000000001</v>
      </c>
      <c r="R470" s="95">
        <f t="shared" si="407"/>
        <v>0</v>
      </c>
      <c r="S470" s="95">
        <f t="shared" si="407"/>
        <v>0</v>
      </c>
      <c r="T470" s="95">
        <f t="shared" si="405"/>
        <v>0</v>
      </c>
      <c r="U470" s="95">
        <f>U471+U472</f>
        <v>0</v>
      </c>
      <c r="V470" s="95">
        <f t="shared" ref="V470:AE470" si="408">V471+V472</f>
        <v>0</v>
      </c>
      <c r="W470" s="95">
        <f t="shared" si="408"/>
        <v>0</v>
      </c>
      <c r="X470" s="95">
        <f t="shared" si="408"/>
        <v>0</v>
      </c>
      <c r="Y470" s="95">
        <f t="shared" si="408"/>
        <v>0</v>
      </c>
      <c r="Z470" s="95">
        <f t="shared" si="408"/>
        <v>0</v>
      </c>
      <c r="AA470" s="95">
        <f t="shared" si="408"/>
        <v>0</v>
      </c>
      <c r="AB470" s="95">
        <f t="shared" si="408"/>
        <v>0</v>
      </c>
      <c r="AC470" s="95">
        <f t="shared" si="408"/>
        <v>0</v>
      </c>
      <c r="AD470" s="95">
        <f t="shared" si="408"/>
        <v>0</v>
      </c>
      <c r="AE470" s="95">
        <f t="shared" si="408"/>
        <v>0</v>
      </c>
      <c r="AF470" s="30">
        <f t="shared" si="392"/>
        <v>0</v>
      </c>
    </row>
    <row r="471" spans="1:32">
      <c r="A471" s="22" t="s">
        <v>311</v>
      </c>
      <c r="C471" s="44"/>
      <c r="D471" s="11" t="s">
        <v>31</v>
      </c>
      <c r="E471" s="33"/>
      <c r="F471" s="34"/>
      <c r="G471" s="35"/>
      <c r="H471" s="36">
        <f>J471+K471+AF471</f>
        <v>182097.22100000002</v>
      </c>
      <c r="I471" s="37">
        <v>1921.9190000000001</v>
      </c>
      <c r="J471" s="36">
        <v>3469.2110000000002</v>
      </c>
      <c r="K471" s="36">
        <f t="shared" si="403"/>
        <v>178628.01</v>
      </c>
      <c r="L471" s="36">
        <v>1547.2919999999999</v>
      </c>
      <c r="M471" s="36">
        <v>10719</v>
      </c>
      <c r="N471" s="36">
        <v>33048.553</v>
      </c>
      <c r="O471" s="36">
        <f>13624.239-307.807</f>
        <v>13316.431999999999</v>
      </c>
      <c r="P471" s="97">
        <v>96379.933000000005</v>
      </c>
      <c r="Q471" s="97">
        <v>25164.092000000001</v>
      </c>
      <c r="R471" s="97">
        <v>0</v>
      </c>
      <c r="S471" s="97">
        <v>0</v>
      </c>
      <c r="T471" s="97">
        <f t="shared" si="405"/>
        <v>0</v>
      </c>
      <c r="U471" s="97">
        <v>0</v>
      </c>
      <c r="V471" s="97">
        <v>0</v>
      </c>
      <c r="W471" s="97">
        <v>0</v>
      </c>
      <c r="X471" s="97">
        <v>0</v>
      </c>
      <c r="Y471" s="97">
        <v>0</v>
      </c>
      <c r="Z471" s="97">
        <v>0</v>
      </c>
      <c r="AA471" s="97">
        <v>0</v>
      </c>
      <c r="AB471" s="97">
        <v>0</v>
      </c>
      <c r="AC471" s="97">
        <v>0</v>
      </c>
      <c r="AD471" s="97">
        <v>0</v>
      </c>
      <c r="AE471" s="97">
        <v>0</v>
      </c>
      <c r="AF471" s="120">
        <f t="shared" si="392"/>
        <v>0</v>
      </c>
    </row>
    <row r="472" spans="1:32">
      <c r="A472" s="22" t="s">
        <v>311</v>
      </c>
      <c r="C472" s="44"/>
      <c r="D472" s="11" t="s">
        <v>89</v>
      </c>
      <c r="E472" s="33"/>
      <c r="F472" s="34"/>
      <c r="G472" s="35"/>
      <c r="H472" s="36">
        <f>J472+K472+AF472</f>
        <v>24350</v>
      </c>
      <c r="I472" s="37">
        <v>0</v>
      </c>
      <c r="J472" s="36">
        <v>0</v>
      </c>
      <c r="K472" s="36">
        <f t="shared" si="403"/>
        <v>24350</v>
      </c>
      <c r="L472" s="36">
        <v>0</v>
      </c>
      <c r="M472" s="36">
        <v>7000</v>
      </c>
      <c r="N472" s="36">
        <v>12700</v>
      </c>
      <c r="O472" s="36">
        <v>4650</v>
      </c>
      <c r="P472" s="97">
        <v>0</v>
      </c>
      <c r="Q472" s="97">
        <v>0</v>
      </c>
      <c r="R472" s="97"/>
      <c r="S472" s="97"/>
      <c r="T472" s="97">
        <f t="shared" si="405"/>
        <v>0</v>
      </c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120">
        <f t="shared" si="392"/>
        <v>0</v>
      </c>
    </row>
    <row r="473" spans="1:32" ht="33.75">
      <c r="A473" s="22" t="s">
        <v>312</v>
      </c>
      <c r="B473" s="22" t="s">
        <v>314</v>
      </c>
      <c r="C473" s="58">
        <v>163</v>
      </c>
      <c r="D473" s="41" t="s">
        <v>286</v>
      </c>
      <c r="E473" s="27" t="s">
        <v>287</v>
      </c>
      <c r="F473" s="54">
        <v>2015</v>
      </c>
      <c r="G473" s="29">
        <f>H474</f>
        <v>116</v>
      </c>
      <c r="H473" s="30">
        <f>H474</f>
        <v>116</v>
      </c>
      <c r="I473" s="31">
        <f>I474</f>
        <v>0</v>
      </c>
      <c r="J473" s="31">
        <f>J474</f>
        <v>0</v>
      </c>
      <c r="K473" s="31">
        <f t="shared" si="403"/>
        <v>116</v>
      </c>
      <c r="L473" s="30">
        <f>L474</f>
        <v>0</v>
      </c>
      <c r="M473" s="30">
        <f t="shared" ref="M473:S473" si="409">M474</f>
        <v>116</v>
      </c>
      <c r="N473" s="30">
        <f t="shared" si="409"/>
        <v>0</v>
      </c>
      <c r="O473" s="30">
        <f t="shared" si="409"/>
        <v>0</v>
      </c>
      <c r="P473" s="95">
        <f t="shared" si="409"/>
        <v>0</v>
      </c>
      <c r="Q473" s="95">
        <f t="shared" si="409"/>
        <v>0</v>
      </c>
      <c r="R473" s="95">
        <f t="shared" si="409"/>
        <v>0</v>
      </c>
      <c r="S473" s="95">
        <f t="shared" si="409"/>
        <v>0</v>
      </c>
      <c r="T473" s="95">
        <f t="shared" si="405"/>
        <v>0</v>
      </c>
      <c r="U473" s="95">
        <f>U474</f>
        <v>0</v>
      </c>
      <c r="V473" s="95">
        <f t="shared" ref="V473:AE473" si="410">V474</f>
        <v>0</v>
      </c>
      <c r="W473" s="95">
        <f t="shared" si="410"/>
        <v>0</v>
      </c>
      <c r="X473" s="95">
        <f t="shared" si="410"/>
        <v>0</v>
      </c>
      <c r="Y473" s="95">
        <f t="shared" si="410"/>
        <v>0</v>
      </c>
      <c r="Z473" s="95">
        <f t="shared" si="410"/>
        <v>0</v>
      </c>
      <c r="AA473" s="95">
        <f t="shared" si="410"/>
        <v>0</v>
      </c>
      <c r="AB473" s="95">
        <f t="shared" si="410"/>
        <v>0</v>
      </c>
      <c r="AC473" s="95">
        <f t="shared" si="410"/>
        <v>0</v>
      </c>
      <c r="AD473" s="95">
        <f t="shared" si="410"/>
        <v>0</v>
      </c>
      <c r="AE473" s="95">
        <f t="shared" si="410"/>
        <v>0</v>
      </c>
      <c r="AF473" s="30">
        <f t="shared" si="392"/>
        <v>0</v>
      </c>
    </row>
    <row r="474" spans="1:32">
      <c r="A474" s="22" t="s">
        <v>312</v>
      </c>
      <c r="B474" s="22" t="s">
        <v>314</v>
      </c>
      <c r="C474" s="44"/>
      <c r="D474" s="11" t="s">
        <v>31</v>
      </c>
      <c r="E474" s="33"/>
      <c r="F474" s="34"/>
      <c r="G474" s="35"/>
      <c r="H474" s="36">
        <f>J474+K474+AF474</f>
        <v>116</v>
      </c>
      <c r="I474" s="36">
        <v>0</v>
      </c>
      <c r="J474" s="36">
        <v>0</v>
      </c>
      <c r="K474" s="36">
        <f t="shared" si="403"/>
        <v>116</v>
      </c>
      <c r="L474" s="36">
        <v>0</v>
      </c>
      <c r="M474" s="36">
        <v>116</v>
      </c>
      <c r="N474" s="36">
        <v>0</v>
      </c>
      <c r="O474" s="36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f t="shared" si="405"/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120">
        <f t="shared" si="392"/>
        <v>0</v>
      </c>
    </row>
    <row r="475" spans="1:32" ht="29.25">
      <c r="A475" s="22" t="s">
        <v>311</v>
      </c>
      <c r="C475" s="21">
        <v>164</v>
      </c>
      <c r="D475" s="41" t="s">
        <v>288</v>
      </c>
      <c r="E475" s="27" t="s">
        <v>289</v>
      </c>
      <c r="F475" s="28" t="s">
        <v>35</v>
      </c>
      <c r="G475" s="29">
        <f>H476</f>
        <v>18686</v>
      </c>
      <c r="H475" s="30">
        <f>H476+H477</f>
        <v>19077</v>
      </c>
      <c r="I475" s="30">
        <f>I476+I477</f>
        <v>0</v>
      </c>
      <c r="J475" s="30">
        <f>J476+J477</f>
        <v>0</v>
      </c>
      <c r="K475" s="31">
        <f t="shared" si="403"/>
        <v>17077</v>
      </c>
      <c r="L475" s="30">
        <f t="shared" ref="L475:S475" si="411">L476+L477</f>
        <v>0</v>
      </c>
      <c r="M475" s="30">
        <f t="shared" si="411"/>
        <v>3000</v>
      </c>
      <c r="N475" s="30">
        <f t="shared" si="411"/>
        <v>3196</v>
      </c>
      <c r="O475" s="30">
        <f t="shared" si="411"/>
        <v>3169.2</v>
      </c>
      <c r="P475" s="95">
        <f t="shared" si="411"/>
        <v>471.8</v>
      </c>
      <c r="Q475" s="95">
        <f t="shared" si="411"/>
        <v>7240</v>
      </c>
      <c r="R475" s="95">
        <f t="shared" si="411"/>
        <v>0</v>
      </c>
      <c r="S475" s="95">
        <f t="shared" si="411"/>
        <v>2000</v>
      </c>
      <c r="T475" s="95">
        <f t="shared" si="405"/>
        <v>0</v>
      </c>
      <c r="U475" s="95">
        <f>U476+U477</f>
        <v>0</v>
      </c>
      <c r="V475" s="95">
        <f t="shared" ref="V475:AE475" si="412">V476+V477</f>
        <v>0</v>
      </c>
      <c r="W475" s="95">
        <f t="shared" si="412"/>
        <v>0</v>
      </c>
      <c r="X475" s="95">
        <f t="shared" si="412"/>
        <v>0</v>
      </c>
      <c r="Y475" s="95">
        <f t="shared" si="412"/>
        <v>0</v>
      </c>
      <c r="Z475" s="95">
        <f t="shared" si="412"/>
        <v>0</v>
      </c>
      <c r="AA475" s="95">
        <f t="shared" si="412"/>
        <v>0</v>
      </c>
      <c r="AB475" s="95">
        <f t="shared" si="412"/>
        <v>0</v>
      </c>
      <c r="AC475" s="95">
        <f t="shared" si="412"/>
        <v>0</v>
      </c>
      <c r="AD475" s="95">
        <f t="shared" si="412"/>
        <v>0</v>
      </c>
      <c r="AE475" s="95">
        <f t="shared" si="412"/>
        <v>0</v>
      </c>
      <c r="AF475" s="30">
        <f t="shared" si="392"/>
        <v>2000</v>
      </c>
    </row>
    <row r="476" spans="1:32">
      <c r="A476" s="22" t="s">
        <v>311</v>
      </c>
      <c r="C476" s="44"/>
      <c r="D476" s="11" t="s">
        <v>31</v>
      </c>
      <c r="E476" s="33"/>
      <c r="F476" s="34"/>
      <c r="G476" s="35"/>
      <c r="H476" s="36">
        <f>J476+K476+AF476</f>
        <v>18686</v>
      </c>
      <c r="I476" s="37">
        <v>0</v>
      </c>
      <c r="J476" s="36">
        <v>0</v>
      </c>
      <c r="K476" s="36">
        <f t="shared" si="403"/>
        <v>16686</v>
      </c>
      <c r="L476" s="36">
        <v>0</v>
      </c>
      <c r="M476" s="36">
        <v>3000</v>
      </c>
      <c r="N476" s="36">
        <v>2805</v>
      </c>
      <c r="O476" s="38">
        <f>3444-185.8-89</f>
        <v>3169.2</v>
      </c>
      <c r="P476" s="97">
        <v>471.8</v>
      </c>
      <c r="Q476" s="97">
        <f>7090+150</f>
        <v>7240</v>
      </c>
      <c r="R476" s="97">
        <v>0</v>
      </c>
      <c r="S476" s="97">
        <v>2000</v>
      </c>
      <c r="T476" s="97">
        <f t="shared" si="405"/>
        <v>0</v>
      </c>
      <c r="U476" s="97">
        <v>0</v>
      </c>
      <c r="V476" s="97">
        <v>0</v>
      </c>
      <c r="W476" s="97">
        <v>0</v>
      </c>
      <c r="X476" s="97">
        <v>0</v>
      </c>
      <c r="Y476" s="97">
        <v>0</v>
      </c>
      <c r="Z476" s="97">
        <v>0</v>
      </c>
      <c r="AA476" s="97">
        <v>0</v>
      </c>
      <c r="AB476" s="97">
        <v>0</v>
      </c>
      <c r="AC476" s="97">
        <v>0</v>
      </c>
      <c r="AD476" s="97">
        <v>0</v>
      </c>
      <c r="AE476" s="97">
        <v>0</v>
      </c>
      <c r="AF476" s="120">
        <f t="shared" si="392"/>
        <v>2000</v>
      </c>
    </row>
    <row r="477" spans="1:32">
      <c r="A477" s="22" t="s">
        <v>311</v>
      </c>
      <c r="C477" s="44"/>
      <c r="D477" s="11" t="s">
        <v>89</v>
      </c>
      <c r="E477" s="33"/>
      <c r="F477" s="34"/>
      <c r="G477" s="35"/>
      <c r="H477" s="36">
        <f>J477+K477+AF477</f>
        <v>391</v>
      </c>
      <c r="I477" s="37">
        <v>0</v>
      </c>
      <c r="J477" s="36">
        <v>0</v>
      </c>
      <c r="K477" s="36">
        <f t="shared" si="403"/>
        <v>391</v>
      </c>
      <c r="L477" s="36">
        <v>0</v>
      </c>
      <c r="M477" s="36">
        <v>0</v>
      </c>
      <c r="N477" s="36">
        <v>391</v>
      </c>
      <c r="O477" s="36">
        <v>0</v>
      </c>
      <c r="P477" s="97">
        <v>0</v>
      </c>
      <c r="Q477" s="97">
        <v>0</v>
      </c>
      <c r="R477" s="97"/>
      <c r="S477" s="97"/>
      <c r="T477" s="97">
        <f t="shared" si="405"/>
        <v>0</v>
      </c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120">
        <f t="shared" si="392"/>
        <v>0</v>
      </c>
    </row>
    <row r="478" spans="1:32" ht="22.5">
      <c r="C478" s="21">
        <v>165</v>
      </c>
      <c r="D478" s="41" t="s">
        <v>111</v>
      </c>
      <c r="E478" s="27" t="s">
        <v>362</v>
      </c>
      <c r="F478" s="60" t="s">
        <v>154</v>
      </c>
      <c r="G478" s="29">
        <f>H479</f>
        <v>4000.2349999999997</v>
      </c>
      <c r="H478" s="30">
        <f>H479</f>
        <v>4000.2349999999997</v>
      </c>
      <c r="I478" s="31">
        <f>I479</f>
        <v>0</v>
      </c>
      <c r="J478" s="31">
        <f>J479</f>
        <v>0</v>
      </c>
      <c r="K478" s="31">
        <f t="shared" ref="K478:K479" si="413">SUM(M478:Q478)</f>
        <v>4000.2349999999997</v>
      </c>
      <c r="L478" s="30">
        <f>L479</f>
        <v>0</v>
      </c>
      <c r="M478" s="30">
        <f t="shared" ref="M478:S478" si="414">M479</f>
        <v>0</v>
      </c>
      <c r="N478" s="30">
        <f t="shared" si="414"/>
        <v>0</v>
      </c>
      <c r="O478" s="30">
        <f t="shared" si="414"/>
        <v>0</v>
      </c>
      <c r="P478" s="95">
        <f t="shared" si="414"/>
        <v>2272.62</v>
      </c>
      <c r="Q478" s="95">
        <f t="shared" si="414"/>
        <v>1727.615</v>
      </c>
      <c r="R478" s="95">
        <f t="shared" si="414"/>
        <v>0</v>
      </c>
      <c r="S478" s="95">
        <f t="shared" si="414"/>
        <v>0</v>
      </c>
      <c r="T478" s="95">
        <f t="shared" si="405"/>
        <v>0</v>
      </c>
      <c r="U478" s="95">
        <f>U479</f>
        <v>0</v>
      </c>
      <c r="V478" s="95">
        <f t="shared" ref="V478:AE478" si="415">V479</f>
        <v>0</v>
      </c>
      <c r="W478" s="95">
        <f t="shared" si="415"/>
        <v>0</v>
      </c>
      <c r="X478" s="95">
        <f t="shared" si="415"/>
        <v>0</v>
      </c>
      <c r="Y478" s="95">
        <f t="shared" si="415"/>
        <v>0</v>
      </c>
      <c r="Z478" s="95">
        <f t="shared" si="415"/>
        <v>0</v>
      </c>
      <c r="AA478" s="95">
        <f t="shared" si="415"/>
        <v>0</v>
      </c>
      <c r="AB478" s="95">
        <f t="shared" si="415"/>
        <v>0</v>
      </c>
      <c r="AC478" s="95">
        <f t="shared" si="415"/>
        <v>0</v>
      </c>
      <c r="AD478" s="95">
        <f t="shared" si="415"/>
        <v>0</v>
      </c>
      <c r="AE478" s="95">
        <f t="shared" si="415"/>
        <v>0</v>
      </c>
      <c r="AF478" s="30">
        <f t="shared" si="392"/>
        <v>0</v>
      </c>
    </row>
    <row r="479" spans="1:32">
      <c r="C479" s="44"/>
      <c r="D479" s="11" t="s">
        <v>31</v>
      </c>
      <c r="E479" s="33"/>
      <c r="F479" s="34"/>
      <c r="G479" s="35"/>
      <c r="H479" s="36">
        <f>J479+K479+AF479</f>
        <v>4000.2349999999997</v>
      </c>
      <c r="I479" s="37">
        <v>0</v>
      </c>
      <c r="J479" s="36">
        <v>0</v>
      </c>
      <c r="K479" s="36">
        <f t="shared" si="413"/>
        <v>4000.2349999999997</v>
      </c>
      <c r="L479" s="36">
        <v>0</v>
      </c>
      <c r="M479" s="36">
        <v>0</v>
      </c>
      <c r="N479" s="36">
        <v>0</v>
      </c>
      <c r="O479" s="36">
        <v>0</v>
      </c>
      <c r="P479" s="96">
        <v>2272.62</v>
      </c>
      <c r="Q479" s="99">
        <v>1727.615</v>
      </c>
      <c r="R479" s="97"/>
      <c r="S479" s="97"/>
      <c r="T479" s="97">
        <f t="shared" si="405"/>
        <v>0</v>
      </c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120">
        <f t="shared" si="392"/>
        <v>0</v>
      </c>
    </row>
    <row r="480" spans="1:32" ht="22.5">
      <c r="A480" s="48" t="s">
        <v>313</v>
      </c>
      <c r="B480" s="22" t="s">
        <v>315</v>
      </c>
      <c r="C480" s="58">
        <v>166</v>
      </c>
      <c r="D480" s="45" t="s">
        <v>141</v>
      </c>
      <c r="E480" s="27" t="s">
        <v>290</v>
      </c>
      <c r="F480" s="54" t="s">
        <v>96</v>
      </c>
      <c r="G480" s="29">
        <f>H481</f>
        <v>21169.566999999999</v>
      </c>
      <c r="H480" s="30">
        <f>H481</f>
        <v>21169.566999999999</v>
      </c>
      <c r="I480" s="31">
        <f>I481</f>
        <v>0</v>
      </c>
      <c r="J480" s="31">
        <f>J481</f>
        <v>0</v>
      </c>
      <c r="K480" s="31">
        <f t="shared" si="403"/>
        <v>19763.566999999999</v>
      </c>
      <c r="L480" s="30">
        <f>L481</f>
        <v>0</v>
      </c>
      <c r="M480" s="30">
        <f t="shared" ref="M480:S480" si="416">M481</f>
        <v>0</v>
      </c>
      <c r="N480" s="30">
        <f t="shared" si="416"/>
        <v>4866.7669999999998</v>
      </c>
      <c r="O480" s="30">
        <f t="shared" si="416"/>
        <v>6789.7150000000001</v>
      </c>
      <c r="P480" s="95">
        <f t="shared" si="416"/>
        <v>4873.3159999999998</v>
      </c>
      <c r="Q480" s="95">
        <f t="shared" si="416"/>
        <v>3233.7689999999998</v>
      </c>
      <c r="R480" s="95">
        <f t="shared" si="416"/>
        <v>1406</v>
      </c>
      <c r="S480" s="95">
        <f t="shared" si="416"/>
        <v>0</v>
      </c>
      <c r="T480" s="95">
        <f t="shared" si="405"/>
        <v>0</v>
      </c>
      <c r="U480" s="95">
        <f>U481</f>
        <v>0</v>
      </c>
      <c r="V480" s="95">
        <f t="shared" ref="V480:AE480" si="417">V481</f>
        <v>0</v>
      </c>
      <c r="W480" s="95">
        <f t="shared" si="417"/>
        <v>0</v>
      </c>
      <c r="X480" s="95">
        <f t="shared" si="417"/>
        <v>0</v>
      </c>
      <c r="Y480" s="95">
        <f t="shared" si="417"/>
        <v>0</v>
      </c>
      <c r="Z480" s="95">
        <f t="shared" si="417"/>
        <v>0</v>
      </c>
      <c r="AA480" s="95">
        <f t="shared" si="417"/>
        <v>0</v>
      </c>
      <c r="AB480" s="95">
        <f t="shared" si="417"/>
        <v>0</v>
      </c>
      <c r="AC480" s="95">
        <f t="shared" si="417"/>
        <v>0</v>
      </c>
      <c r="AD480" s="95">
        <f t="shared" si="417"/>
        <v>0</v>
      </c>
      <c r="AE480" s="95">
        <f t="shared" si="417"/>
        <v>0</v>
      </c>
      <c r="AF480" s="30">
        <f t="shared" si="392"/>
        <v>1406</v>
      </c>
    </row>
    <row r="481" spans="1:184">
      <c r="A481" s="48" t="s">
        <v>313</v>
      </c>
      <c r="B481" s="22" t="s">
        <v>315</v>
      </c>
      <c r="C481" s="44"/>
      <c r="D481" s="11" t="s">
        <v>31</v>
      </c>
      <c r="E481" s="33"/>
      <c r="F481" s="34"/>
      <c r="G481" s="35"/>
      <c r="H481" s="36">
        <f>J481+K481+AF481</f>
        <v>21169.566999999999</v>
      </c>
      <c r="I481" s="36">
        <v>0</v>
      </c>
      <c r="J481" s="36">
        <v>0</v>
      </c>
      <c r="K481" s="36">
        <f t="shared" si="403"/>
        <v>19763.566999999999</v>
      </c>
      <c r="L481" s="36">
        <v>0</v>
      </c>
      <c r="M481" s="36">
        <v>0</v>
      </c>
      <c r="N481" s="36">
        <v>4866.7669999999998</v>
      </c>
      <c r="O481" s="38">
        <v>6789.7150000000001</v>
      </c>
      <c r="P481" s="97">
        <v>4873.3159999999998</v>
      </c>
      <c r="Q481" s="97">
        <v>3233.7689999999998</v>
      </c>
      <c r="R481" s="97">
        <v>1406</v>
      </c>
      <c r="S481" s="97">
        <v>0</v>
      </c>
      <c r="T481" s="97">
        <f t="shared" si="405"/>
        <v>0</v>
      </c>
      <c r="U481" s="97">
        <v>0</v>
      </c>
      <c r="V481" s="97">
        <v>0</v>
      </c>
      <c r="W481" s="97">
        <v>0</v>
      </c>
      <c r="X481" s="97">
        <v>0</v>
      </c>
      <c r="Y481" s="97">
        <v>0</v>
      </c>
      <c r="Z481" s="97">
        <v>0</v>
      </c>
      <c r="AA481" s="97">
        <v>0</v>
      </c>
      <c r="AB481" s="97">
        <v>0</v>
      </c>
      <c r="AC481" s="97">
        <v>0</v>
      </c>
      <c r="AD481" s="97">
        <v>0</v>
      </c>
      <c r="AE481" s="97">
        <v>0</v>
      </c>
      <c r="AF481" s="120">
        <f t="shared" si="392"/>
        <v>1406</v>
      </c>
    </row>
    <row r="482" spans="1:184" ht="45">
      <c r="A482" s="22" t="s">
        <v>313</v>
      </c>
      <c r="B482" s="22" t="s">
        <v>314</v>
      </c>
      <c r="C482" s="21">
        <v>167</v>
      </c>
      <c r="D482" s="26" t="s">
        <v>337</v>
      </c>
      <c r="E482" s="27" t="s">
        <v>104</v>
      </c>
      <c r="F482" s="28" t="s">
        <v>154</v>
      </c>
      <c r="G482" s="29">
        <f>H483</f>
        <v>2030.9299999999998</v>
      </c>
      <c r="H482" s="30">
        <f>H483+H484</f>
        <v>6573.7980000000007</v>
      </c>
      <c r="I482" s="30">
        <f>I483+I484</f>
        <v>0</v>
      </c>
      <c r="J482" s="30">
        <f>J483+J484</f>
        <v>0</v>
      </c>
      <c r="K482" s="31">
        <f t="shared" ref="K482:K484" si="418">SUM(M482:Q482)</f>
        <v>6573.7979999999998</v>
      </c>
      <c r="L482" s="30">
        <f t="shared" ref="L482:S482" si="419">L483+L484</f>
        <v>0</v>
      </c>
      <c r="M482" s="30">
        <f t="shared" si="419"/>
        <v>0</v>
      </c>
      <c r="N482" s="30">
        <f t="shared" si="419"/>
        <v>0</v>
      </c>
      <c r="O482" s="30">
        <f t="shared" si="419"/>
        <v>0</v>
      </c>
      <c r="P482" s="95">
        <f t="shared" si="419"/>
        <v>788.93399999999997</v>
      </c>
      <c r="Q482" s="95">
        <f t="shared" si="419"/>
        <v>5784.8639999999996</v>
      </c>
      <c r="R482" s="95">
        <f t="shared" si="419"/>
        <v>0</v>
      </c>
      <c r="S482" s="95">
        <f t="shared" si="419"/>
        <v>0</v>
      </c>
      <c r="T482" s="95">
        <f t="shared" si="405"/>
        <v>0</v>
      </c>
      <c r="U482" s="95">
        <f>U483+U484</f>
        <v>0</v>
      </c>
      <c r="V482" s="95">
        <f t="shared" ref="V482:AE482" si="420">V483+V484</f>
        <v>0</v>
      </c>
      <c r="W482" s="95">
        <f t="shared" si="420"/>
        <v>0</v>
      </c>
      <c r="X482" s="95">
        <f t="shared" si="420"/>
        <v>0</v>
      </c>
      <c r="Y482" s="95">
        <f t="shared" si="420"/>
        <v>0</v>
      </c>
      <c r="Z482" s="95">
        <f t="shared" si="420"/>
        <v>0</v>
      </c>
      <c r="AA482" s="95">
        <f t="shared" si="420"/>
        <v>0</v>
      </c>
      <c r="AB482" s="95">
        <f t="shared" si="420"/>
        <v>0</v>
      </c>
      <c r="AC482" s="95">
        <f t="shared" si="420"/>
        <v>0</v>
      </c>
      <c r="AD482" s="95">
        <f t="shared" si="420"/>
        <v>0</v>
      </c>
      <c r="AE482" s="95">
        <f t="shared" si="420"/>
        <v>0</v>
      </c>
      <c r="AF482" s="30">
        <f t="shared" si="392"/>
        <v>0</v>
      </c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  <c r="EI482" s="10"/>
      <c r="EJ482" s="10"/>
      <c r="EK482" s="10"/>
      <c r="EL482" s="10"/>
      <c r="EM482" s="10"/>
      <c r="EN482" s="10"/>
      <c r="EO482" s="10"/>
      <c r="EP482" s="10"/>
      <c r="EQ482" s="10"/>
      <c r="ER482" s="10"/>
      <c r="ES482" s="10"/>
      <c r="ET482" s="10"/>
      <c r="EU482" s="10"/>
      <c r="EV482" s="10"/>
      <c r="EW482" s="10"/>
      <c r="EX482" s="10"/>
      <c r="EY482" s="10"/>
      <c r="EZ482" s="10"/>
      <c r="FA482" s="10"/>
      <c r="FB482" s="10"/>
      <c r="FC482" s="10"/>
      <c r="FD482" s="10"/>
      <c r="FE482" s="10"/>
      <c r="FF482" s="10"/>
      <c r="FG482" s="10"/>
      <c r="FH482" s="10"/>
      <c r="FI482" s="10"/>
      <c r="FJ482" s="10"/>
      <c r="FK482" s="10"/>
      <c r="FL482" s="10"/>
      <c r="FM482" s="10"/>
      <c r="FN482" s="10"/>
      <c r="FO482" s="10"/>
      <c r="FP482" s="10"/>
      <c r="FQ482" s="10"/>
      <c r="FR482" s="10"/>
      <c r="FS482" s="10"/>
      <c r="FT482" s="10"/>
      <c r="FU482" s="10"/>
      <c r="FV482" s="10"/>
      <c r="FW482" s="10"/>
      <c r="FX482" s="10"/>
      <c r="FY482" s="10"/>
      <c r="FZ482" s="10"/>
      <c r="GA482" s="10"/>
      <c r="GB482" s="10"/>
    </row>
    <row r="483" spans="1:184">
      <c r="A483" s="22" t="s">
        <v>313</v>
      </c>
      <c r="B483" s="22" t="s">
        <v>314</v>
      </c>
      <c r="C483" s="44"/>
      <c r="D483" s="11" t="s">
        <v>31</v>
      </c>
      <c r="E483" s="33"/>
      <c r="F483" s="34"/>
      <c r="G483" s="35"/>
      <c r="H483" s="36">
        <f>J483+K483+AF483</f>
        <v>2030.9299999999998</v>
      </c>
      <c r="I483" s="37">
        <v>0</v>
      </c>
      <c r="J483" s="36">
        <v>0</v>
      </c>
      <c r="K483" s="36">
        <f t="shared" si="418"/>
        <v>2030.9299999999998</v>
      </c>
      <c r="L483" s="36">
        <v>0</v>
      </c>
      <c r="M483" s="12">
        <v>0</v>
      </c>
      <c r="N483" s="36">
        <v>0</v>
      </c>
      <c r="O483" s="38">
        <v>0</v>
      </c>
      <c r="P483" s="96">
        <v>243.73599999999999</v>
      </c>
      <c r="Q483" s="96">
        <v>1787.194</v>
      </c>
      <c r="R483" s="97">
        <v>0</v>
      </c>
      <c r="S483" s="97">
        <v>0</v>
      </c>
      <c r="T483" s="97">
        <f t="shared" si="405"/>
        <v>0</v>
      </c>
      <c r="U483" s="97">
        <v>0</v>
      </c>
      <c r="V483" s="97">
        <v>0</v>
      </c>
      <c r="W483" s="97">
        <v>0</v>
      </c>
      <c r="X483" s="97">
        <v>0</v>
      </c>
      <c r="Y483" s="97">
        <v>0</v>
      </c>
      <c r="Z483" s="97">
        <v>0</v>
      </c>
      <c r="AA483" s="97">
        <v>0</v>
      </c>
      <c r="AB483" s="97">
        <v>0</v>
      </c>
      <c r="AC483" s="97">
        <v>0</v>
      </c>
      <c r="AD483" s="97">
        <v>0</v>
      </c>
      <c r="AE483" s="97">
        <v>0</v>
      </c>
      <c r="AF483" s="120">
        <f t="shared" si="392"/>
        <v>0</v>
      </c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  <c r="EI483" s="10"/>
      <c r="EJ483" s="10"/>
      <c r="EK483" s="10"/>
      <c r="EL483" s="10"/>
      <c r="EM483" s="10"/>
      <c r="EN483" s="10"/>
      <c r="EO483" s="10"/>
      <c r="EP483" s="10"/>
      <c r="EQ483" s="10"/>
      <c r="ER483" s="10"/>
      <c r="ES483" s="10"/>
      <c r="ET483" s="10"/>
      <c r="EU483" s="10"/>
      <c r="EV483" s="10"/>
      <c r="EW483" s="10"/>
      <c r="EX483" s="10"/>
      <c r="EY483" s="10"/>
      <c r="EZ483" s="10"/>
      <c r="FA483" s="10"/>
      <c r="FB483" s="10"/>
      <c r="FC483" s="10"/>
      <c r="FD483" s="10"/>
      <c r="FE483" s="10"/>
      <c r="FF483" s="10"/>
      <c r="FG483" s="10"/>
      <c r="FH483" s="10"/>
      <c r="FI483" s="10"/>
      <c r="FJ483" s="10"/>
      <c r="FK483" s="10"/>
      <c r="FL483" s="10"/>
      <c r="FM483" s="10"/>
      <c r="FN483" s="10"/>
      <c r="FO483" s="10"/>
      <c r="FP483" s="10"/>
      <c r="FQ483" s="10"/>
      <c r="FR483" s="10"/>
      <c r="FS483" s="10"/>
      <c r="FT483" s="10"/>
      <c r="FU483" s="10"/>
      <c r="FV483" s="10"/>
      <c r="FW483" s="10"/>
      <c r="FX483" s="10"/>
      <c r="FY483" s="10"/>
      <c r="FZ483" s="10"/>
      <c r="GA483" s="10"/>
      <c r="GB483" s="10"/>
    </row>
    <row r="484" spans="1:184">
      <c r="A484" s="22" t="s">
        <v>313</v>
      </c>
      <c r="B484" s="22" t="s">
        <v>314</v>
      </c>
      <c r="C484" s="44"/>
      <c r="D484" s="42" t="s">
        <v>41</v>
      </c>
      <c r="E484" s="33"/>
      <c r="F484" s="34"/>
      <c r="G484" s="35"/>
      <c r="H484" s="36">
        <f>J484+K484+AF484</f>
        <v>4542.8680000000004</v>
      </c>
      <c r="I484" s="37">
        <v>0</v>
      </c>
      <c r="J484" s="36">
        <v>0</v>
      </c>
      <c r="K484" s="36">
        <f t="shared" si="418"/>
        <v>4542.8680000000004</v>
      </c>
      <c r="L484" s="36">
        <v>0</v>
      </c>
      <c r="M484" s="12">
        <v>0</v>
      </c>
      <c r="N484" s="36">
        <v>0</v>
      </c>
      <c r="O484" s="38">
        <v>0</v>
      </c>
      <c r="P484" s="96">
        <v>545.19799999999998</v>
      </c>
      <c r="Q484" s="96">
        <v>3997.67</v>
      </c>
      <c r="R484" s="97">
        <v>0</v>
      </c>
      <c r="S484" s="97">
        <v>0</v>
      </c>
      <c r="T484" s="97">
        <f t="shared" si="405"/>
        <v>0</v>
      </c>
      <c r="U484" s="97">
        <v>0</v>
      </c>
      <c r="V484" s="97">
        <v>0</v>
      </c>
      <c r="W484" s="97">
        <v>0</v>
      </c>
      <c r="X484" s="97">
        <v>0</v>
      </c>
      <c r="Y484" s="97">
        <v>0</v>
      </c>
      <c r="Z484" s="97">
        <v>0</v>
      </c>
      <c r="AA484" s="97">
        <v>0</v>
      </c>
      <c r="AB484" s="97">
        <v>0</v>
      </c>
      <c r="AC484" s="97">
        <v>0</v>
      </c>
      <c r="AD484" s="97">
        <v>0</v>
      </c>
      <c r="AE484" s="97">
        <v>0</v>
      </c>
      <c r="AF484" s="120">
        <f t="shared" si="392"/>
        <v>0</v>
      </c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0"/>
      <c r="EI484" s="10"/>
      <c r="EJ484" s="10"/>
      <c r="EK484" s="10"/>
      <c r="EL484" s="10"/>
      <c r="EM484" s="10"/>
      <c r="EN484" s="10"/>
      <c r="EO484" s="10"/>
      <c r="EP484" s="10"/>
      <c r="EQ484" s="10"/>
      <c r="ER484" s="10"/>
      <c r="ES484" s="10"/>
      <c r="ET484" s="10"/>
      <c r="EU484" s="10"/>
      <c r="EV484" s="10"/>
      <c r="EW484" s="10"/>
      <c r="EX484" s="10"/>
      <c r="EY484" s="10"/>
      <c r="EZ484" s="10"/>
      <c r="FA484" s="10"/>
      <c r="FB484" s="10"/>
      <c r="FC484" s="10"/>
      <c r="FD484" s="10"/>
      <c r="FE484" s="10"/>
      <c r="FF484" s="10"/>
      <c r="FG484" s="10"/>
      <c r="FH484" s="10"/>
      <c r="FI484" s="10"/>
      <c r="FJ484" s="10"/>
      <c r="FK484" s="10"/>
      <c r="FL484" s="10"/>
      <c r="FM484" s="10"/>
      <c r="FN484" s="10"/>
      <c r="FO484" s="10"/>
      <c r="FP484" s="10"/>
      <c r="FQ484" s="10"/>
      <c r="FR484" s="10"/>
      <c r="FS484" s="10"/>
      <c r="FT484" s="10"/>
      <c r="FU484" s="10"/>
      <c r="FV484" s="10"/>
      <c r="FW484" s="10"/>
      <c r="FX484" s="10"/>
      <c r="FY484" s="10"/>
      <c r="FZ484" s="10"/>
      <c r="GA484" s="10"/>
      <c r="GB484" s="10"/>
    </row>
    <row r="485" spans="1:184" ht="22.5">
      <c r="A485" s="22" t="s">
        <v>311</v>
      </c>
      <c r="C485" s="21">
        <v>168</v>
      </c>
      <c r="D485" s="41" t="s">
        <v>291</v>
      </c>
      <c r="E485" s="27" t="s">
        <v>333</v>
      </c>
      <c r="F485" s="28" t="s">
        <v>334</v>
      </c>
      <c r="G485" s="29">
        <f>H486</f>
        <v>15369.243</v>
      </c>
      <c r="H485" s="30">
        <f>H486+H487</f>
        <v>15447.966</v>
      </c>
      <c r="I485" s="31">
        <v>0</v>
      </c>
      <c r="J485" s="31">
        <v>0</v>
      </c>
      <c r="K485" s="31">
        <f>SUM(M485:Q485)</f>
        <v>7420.9660000000003</v>
      </c>
      <c r="L485" s="30">
        <f>L486+L487+L488</f>
        <v>0</v>
      </c>
      <c r="M485" s="30">
        <f t="shared" ref="M485:S485" si="421">M486+M487+M488</f>
        <v>875</v>
      </c>
      <c r="N485" s="30">
        <f t="shared" si="421"/>
        <v>1400.229</v>
      </c>
      <c r="O485" s="30">
        <f t="shared" si="421"/>
        <v>144.53200000000004</v>
      </c>
      <c r="P485" s="95">
        <f t="shared" si="421"/>
        <v>1135</v>
      </c>
      <c r="Q485" s="95">
        <f t="shared" si="421"/>
        <v>3866.2049999999999</v>
      </c>
      <c r="R485" s="95">
        <f t="shared" si="421"/>
        <v>2027</v>
      </c>
      <c r="S485" s="95">
        <f t="shared" si="421"/>
        <v>2000</v>
      </c>
      <c r="T485" s="95">
        <f>SUM(U485:AE485)</f>
        <v>4000</v>
      </c>
      <c r="U485" s="95">
        <f>U486+U487+U488</f>
        <v>4000</v>
      </c>
      <c r="V485" s="95">
        <f t="shared" ref="V485:AE485" si="422">V486+V487+V488</f>
        <v>0</v>
      </c>
      <c r="W485" s="95">
        <f t="shared" si="422"/>
        <v>0</v>
      </c>
      <c r="X485" s="95">
        <f t="shared" si="422"/>
        <v>0</v>
      </c>
      <c r="Y485" s="95">
        <f t="shared" si="422"/>
        <v>0</v>
      </c>
      <c r="Z485" s="95">
        <f t="shared" si="422"/>
        <v>0</v>
      </c>
      <c r="AA485" s="95">
        <f t="shared" si="422"/>
        <v>0</v>
      </c>
      <c r="AB485" s="95">
        <f t="shared" si="422"/>
        <v>0</v>
      </c>
      <c r="AC485" s="95">
        <f t="shared" si="422"/>
        <v>0</v>
      </c>
      <c r="AD485" s="95">
        <f t="shared" si="422"/>
        <v>0</v>
      </c>
      <c r="AE485" s="95">
        <f t="shared" si="422"/>
        <v>0</v>
      </c>
      <c r="AF485" s="30">
        <f t="shared" si="392"/>
        <v>8027</v>
      </c>
    </row>
    <row r="486" spans="1:184">
      <c r="A486" s="22" t="s">
        <v>311</v>
      </c>
      <c r="C486" s="44"/>
      <c r="D486" s="11" t="s">
        <v>31</v>
      </c>
      <c r="E486" s="33"/>
      <c r="F486" s="34"/>
      <c r="G486" s="35"/>
      <c r="H486" s="36">
        <f>J486+K486+AF486</f>
        <v>15369.243</v>
      </c>
      <c r="I486" s="37">
        <v>0</v>
      </c>
      <c r="J486" s="36">
        <v>0</v>
      </c>
      <c r="K486" s="36">
        <f>SUM(M486:Q486)</f>
        <v>7342.2430000000004</v>
      </c>
      <c r="L486" s="36">
        <v>0</v>
      </c>
      <c r="M486" s="36">
        <v>875</v>
      </c>
      <c r="N486" s="36">
        <v>1321.5060000000001</v>
      </c>
      <c r="O486" s="36">
        <f>944.532-450-350</f>
        <v>144.53200000000004</v>
      </c>
      <c r="P486" s="97">
        <v>1135</v>
      </c>
      <c r="Q486" s="97">
        <v>3866.2049999999999</v>
      </c>
      <c r="R486" s="96">
        <v>2027</v>
      </c>
      <c r="S486" s="97">
        <v>2000</v>
      </c>
      <c r="T486" s="97">
        <f>SUM(U486:AE486)</f>
        <v>4000</v>
      </c>
      <c r="U486" s="96">
        <v>4000</v>
      </c>
      <c r="V486" s="97">
        <v>0</v>
      </c>
      <c r="W486" s="97">
        <v>0</v>
      </c>
      <c r="X486" s="97">
        <v>0</v>
      </c>
      <c r="Y486" s="97">
        <v>0</v>
      </c>
      <c r="Z486" s="97">
        <v>0</v>
      </c>
      <c r="AA486" s="97">
        <v>0</v>
      </c>
      <c r="AB486" s="97">
        <v>0</v>
      </c>
      <c r="AC486" s="97">
        <v>0</v>
      </c>
      <c r="AD486" s="97">
        <v>0</v>
      </c>
      <c r="AE486" s="97">
        <v>0</v>
      </c>
      <c r="AF486" s="120">
        <f t="shared" si="392"/>
        <v>8027</v>
      </c>
    </row>
    <row r="487" spans="1:184">
      <c r="A487" s="22" t="s">
        <v>311</v>
      </c>
      <c r="C487" s="44"/>
      <c r="D487" s="11" t="s">
        <v>292</v>
      </c>
      <c r="E487" s="33"/>
      <c r="F487" s="34"/>
      <c r="G487" s="35"/>
      <c r="H487" s="36">
        <f>J487+K487+AF487</f>
        <v>78.722999999999999</v>
      </c>
      <c r="I487" s="37"/>
      <c r="J487" s="36"/>
      <c r="K487" s="36">
        <f>SUM(M487:Q487)</f>
        <v>78.722999999999999</v>
      </c>
      <c r="L487" s="36"/>
      <c r="M487" s="36">
        <v>0</v>
      </c>
      <c r="N487" s="36">
        <v>78.722999999999999</v>
      </c>
      <c r="O487" s="36">
        <v>0</v>
      </c>
      <c r="P487" s="97">
        <v>0</v>
      </c>
      <c r="Q487" s="97">
        <v>0</v>
      </c>
      <c r="R487" s="97">
        <v>0</v>
      </c>
      <c r="S487" s="97">
        <v>0</v>
      </c>
      <c r="T487" s="97">
        <f>SUM(U487:AE487)</f>
        <v>0</v>
      </c>
      <c r="U487" s="97">
        <v>0</v>
      </c>
      <c r="V487" s="97">
        <v>0</v>
      </c>
      <c r="W487" s="97">
        <v>0</v>
      </c>
      <c r="X487" s="97">
        <v>0</v>
      </c>
      <c r="Y487" s="97">
        <v>0</v>
      </c>
      <c r="Z487" s="97">
        <v>0</v>
      </c>
      <c r="AA487" s="97">
        <v>0</v>
      </c>
      <c r="AB487" s="97">
        <v>0</v>
      </c>
      <c r="AC487" s="97">
        <v>0</v>
      </c>
      <c r="AD487" s="97">
        <v>0</v>
      </c>
      <c r="AE487" s="97">
        <v>0</v>
      </c>
      <c r="AF487" s="120">
        <f t="shared" si="392"/>
        <v>0</v>
      </c>
    </row>
    <row r="488" spans="1:184">
      <c r="A488" s="22" t="s">
        <v>311</v>
      </c>
      <c r="C488" s="44"/>
      <c r="D488" s="42" t="s">
        <v>41</v>
      </c>
      <c r="E488" s="33"/>
      <c r="F488" s="34"/>
      <c r="G488" s="35"/>
      <c r="H488" s="36">
        <f>J488+K488+AF488</f>
        <v>0</v>
      </c>
      <c r="I488" s="37">
        <v>0</v>
      </c>
      <c r="J488" s="36">
        <v>0</v>
      </c>
      <c r="K488" s="36">
        <f>SUM(M488:Q488)</f>
        <v>0</v>
      </c>
      <c r="L488" s="36">
        <v>0</v>
      </c>
      <c r="M488" s="36">
        <v>0</v>
      </c>
      <c r="N488" s="36">
        <v>0</v>
      </c>
      <c r="O488" s="36">
        <v>0</v>
      </c>
      <c r="P488" s="97">
        <v>0</v>
      </c>
      <c r="Q488" s="97">
        <v>0</v>
      </c>
      <c r="R488" s="97">
        <v>0</v>
      </c>
      <c r="S488" s="97">
        <v>0</v>
      </c>
      <c r="T488" s="97">
        <f>SUM(U488:AE488)</f>
        <v>0</v>
      </c>
      <c r="U488" s="97">
        <v>0</v>
      </c>
      <c r="V488" s="97">
        <v>0</v>
      </c>
      <c r="W488" s="97">
        <v>0</v>
      </c>
      <c r="X488" s="97">
        <v>0</v>
      </c>
      <c r="Y488" s="97">
        <v>0</v>
      </c>
      <c r="Z488" s="97">
        <v>0</v>
      </c>
      <c r="AA488" s="97">
        <v>0</v>
      </c>
      <c r="AB488" s="97">
        <v>0</v>
      </c>
      <c r="AC488" s="97">
        <v>0</v>
      </c>
      <c r="AD488" s="97">
        <v>0</v>
      </c>
      <c r="AE488" s="97">
        <v>0</v>
      </c>
      <c r="AF488" s="120">
        <f t="shared" si="392"/>
        <v>0</v>
      </c>
    </row>
    <row r="489" spans="1:184">
      <c r="C489" s="82"/>
      <c r="D489" s="83"/>
      <c r="E489" s="84"/>
      <c r="F489" s="85"/>
      <c r="G489" s="86"/>
      <c r="H489" s="87"/>
      <c r="I489" s="88"/>
      <c r="J489" s="87"/>
      <c r="K489" s="87"/>
      <c r="L489" s="87"/>
      <c r="M489" s="87"/>
      <c r="N489" s="87"/>
      <c r="O489" s="87"/>
      <c r="P489" s="87"/>
      <c r="Q489" s="133"/>
      <c r="R489" s="133"/>
      <c r="S489" s="133"/>
      <c r="T489" s="133"/>
      <c r="U489" s="133"/>
      <c r="V489" s="133"/>
      <c r="W489" s="133"/>
      <c r="X489" s="133"/>
      <c r="Y489" s="133"/>
      <c r="Z489" s="133"/>
      <c r="AA489" s="133"/>
      <c r="AB489" s="133"/>
      <c r="AC489" s="133"/>
      <c r="AD489" s="133"/>
      <c r="AE489" s="133"/>
      <c r="AF489" s="89"/>
    </row>
    <row r="490" spans="1:184" ht="14.25" customHeight="1">
      <c r="C490" s="128" t="s">
        <v>293</v>
      </c>
      <c r="D490" s="127"/>
      <c r="E490" s="12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  <c r="AA490" s="134"/>
      <c r="AB490" s="134"/>
      <c r="AC490" s="134"/>
      <c r="AD490" s="134"/>
      <c r="AE490" s="134"/>
      <c r="AF490" s="1"/>
    </row>
    <row r="491" spans="1:184" ht="15" customHeight="1">
      <c r="C491" s="90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135"/>
      <c r="R491" s="135"/>
      <c r="S491" s="135"/>
      <c r="T491" s="135"/>
      <c r="U491" s="135"/>
      <c r="V491" s="135"/>
      <c r="W491" s="135"/>
      <c r="X491" s="135"/>
      <c r="Y491" s="135"/>
      <c r="Z491" s="135"/>
      <c r="AA491" s="135"/>
      <c r="AB491" s="135"/>
      <c r="AC491" s="135"/>
      <c r="AD491" s="135"/>
      <c r="AE491" s="135"/>
      <c r="AF491" s="92"/>
    </row>
    <row r="492" spans="1:184" ht="25.5" customHeight="1">
      <c r="C492" s="90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  <c r="AA492" s="91"/>
      <c r="AB492" s="91"/>
      <c r="AC492" s="91"/>
      <c r="AD492" s="91"/>
      <c r="AE492" s="91"/>
      <c r="AF492" s="92"/>
      <c r="AG492" s="93"/>
      <c r="AH492" s="93"/>
    </row>
    <row r="493" spans="1:184">
      <c r="C493" s="14"/>
      <c r="D493" s="15" t="s">
        <v>294</v>
      </c>
      <c r="E493" s="14"/>
      <c r="F493" s="14"/>
      <c r="G493" s="14"/>
      <c r="H493" s="16">
        <f>H494+H495+H496+H497+H498</f>
        <v>10532750.922029998</v>
      </c>
      <c r="I493" s="16">
        <f t="shared" ref="I493:AF493" si="423">I494+I495+I496+I497+I498</f>
        <v>4159271.6150000002</v>
      </c>
      <c r="J493" s="16">
        <f t="shared" si="423"/>
        <v>4780141.6500000004</v>
      </c>
      <c r="K493" s="16">
        <f t="shared" si="423"/>
        <v>3213577.9830299998</v>
      </c>
      <c r="L493" s="16">
        <f t="shared" si="423"/>
        <v>612910.9850000001</v>
      </c>
      <c r="M493" s="16">
        <f t="shared" si="423"/>
        <v>749400.29200000013</v>
      </c>
      <c r="N493" s="16">
        <f t="shared" si="423"/>
        <v>526601.43699999992</v>
      </c>
      <c r="O493" s="16">
        <f t="shared" si="423"/>
        <v>469537.48803000001</v>
      </c>
      <c r="P493" s="16">
        <f t="shared" si="423"/>
        <v>762591.10100000002</v>
      </c>
      <c r="Q493" s="16">
        <f t="shared" si="423"/>
        <v>705447.66500000015</v>
      </c>
      <c r="R493" s="16">
        <f t="shared" si="423"/>
        <v>678842.37000000011</v>
      </c>
      <c r="S493" s="16">
        <f t="shared" si="423"/>
        <v>601744.3060000001</v>
      </c>
      <c r="T493" s="16">
        <f t="shared" si="423"/>
        <v>1258444.6129999999</v>
      </c>
      <c r="U493" s="16">
        <f t="shared" si="423"/>
        <v>578353.92200000002</v>
      </c>
      <c r="V493" s="16">
        <f t="shared" si="423"/>
        <v>416566.45300000004</v>
      </c>
      <c r="W493" s="16">
        <f t="shared" si="423"/>
        <v>199111.038</v>
      </c>
      <c r="X493" s="16">
        <f t="shared" si="423"/>
        <v>45453.2</v>
      </c>
      <c r="Y493" s="16">
        <f t="shared" si="423"/>
        <v>6320</v>
      </c>
      <c r="Z493" s="16">
        <f t="shared" si="423"/>
        <v>6320</v>
      </c>
      <c r="AA493" s="16">
        <f t="shared" si="423"/>
        <v>6320</v>
      </c>
      <c r="AB493" s="16">
        <f t="shared" si="423"/>
        <v>0</v>
      </c>
      <c r="AC493" s="16">
        <f t="shared" si="423"/>
        <v>0</v>
      </c>
      <c r="AD493" s="16">
        <f t="shared" si="423"/>
        <v>0</v>
      </c>
      <c r="AE493" s="16">
        <f t="shared" si="423"/>
        <v>0</v>
      </c>
      <c r="AF493" s="16">
        <f t="shared" si="423"/>
        <v>2529661.2420000006</v>
      </c>
      <c r="AG493" s="93"/>
      <c r="AH493" s="93"/>
    </row>
    <row r="494" spans="1:184">
      <c r="C494" s="12"/>
      <c r="D494" s="11" t="s">
        <v>31</v>
      </c>
      <c r="E494" s="12"/>
      <c r="F494" s="12"/>
      <c r="G494" s="12"/>
      <c r="H494" s="13">
        <f>H500+H506+H512+H518+H524+H530+H536+H542+H548+H550+H556+H562+H568</f>
        <v>7363105.9380299989</v>
      </c>
      <c r="I494" s="13">
        <f t="shared" ref="I494:AF494" si="424">I500+I506+I512+I518+I524+I530+I536+I542+I548+I550+I556+I562+I568</f>
        <v>2529260.0620000004</v>
      </c>
      <c r="J494" s="13">
        <f t="shared" si="424"/>
        <v>2881629.4159999997</v>
      </c>
      <c r="K494" s="13">
        <f t="shared" si="424"/>
        <v>2390671.6380299996</v>
      </c>
      <c r="L494" s="13">
        <f t="shared" si="424"/>
        <v>352441.054</v>
      </c>
      <c r="M494" s="13">
        <f t="shared" si="424"/>
        <v>537576.21300000011</v>
      </c>
      <c r="N494" s="13">
        <f t="shared" si="424"/>
        <v>382567.44199999992</v>
      </c>
      <c r="O494" s="13">
        <f t="shared" si="424"/>
        <v>342046.91703000001</v>
      </c>
      <c r="P494" s="13">
        <f t="shared" si="424"/>
        <v>580733.598</v>
      </c>
      <c r="Q494" s="13">
        <f t="shared" si="424"/>
        <v>547747.46800000011</v>
      </c>
      <c r="R494" s="13">
        <f t="shared" si="424"/>
        <v>531627.97500000009</v>
      </c>
      <c r="S494" s="13">
        <f t="shared" si="424"/>
        <v>484342.95100000006</v>
      </c>
      <c r="T494" s="13">
        <f t="shared" si="424"/>
        <v>1074833.9579999999</v>
      </c>
      <c r="U494" s="13">
        <f t="shared" si="424"/>
        <v>498617.93900000001</v>
      </c>
      <c r="V494" s="13">
        <f t="shared" si="424"/>
        <v>370795.21500000003</v>
      </c>
      <c r="W494" s="13">
        <f t="shared" si="424"/>
        <v>161687.75</v>
      </c>
      <c r="X494" s="13">
        <f t="shared" si="424"/>
        <v>24773.054</v>
      </c>
      <c r="Y494" s="13">
        <f t="shared" si="424"/>
        <v>6320</v>
      </c>
      <c r="Z494" s="13">
        <f t="shared" si="424"/>
        <v>6320</v>
      </c>
      <c r="AA494" s="13">
        <f t="shared" si="424"/>
        <v>6320</v>
      </c>
      <c r="AB494" s="13">
        <f t="shared" si="424"/>
        <v>0</v>
      </c>
      <c r="AC494" s="13">
        <f t="shared" si="424"/>
        <v>0</v>
      </c>
      <c r="AD494" s="13">
        <f t="shared" si="424"/>
        <v>0</v>
      </c>
      <c r="AE494" s="13">
        <f t="shared" si="424"/>
        <v>0</v>
      </c>
      <c r="AF494" s="13">
        <f t="shared" si="424"/>
        <v>2082677.2190000005</v>
      </c>
      <c r="AG494" s="93"/>
      <c r="AH494" s="93"/>
    </row>
    <row r="495" spans="1:184">
      <c r="C495" s="12"/>
      <c r="D495" s="11" t="s">
        <v>41</v>
      </c>
      <c r="E495" s="12"/>
      <c r="F495" s="12"/>
      <c r="G495" s="12"/>
      <c r="H495" s="13">
        <f>H501+H507+H513+H519+H525+H531+H537+H543+H551+H557+H563+H569</f>
        <v>1696144.2480000004</v>
      </c>
      <c r="I495" s="13">
        <f t="shared" ref="I495:AF498" si="425">I501+I507+I513+I519+I525+I531+I537+I543+I551+I557+I563+I569</f>
        <v>576774.40999999992</v>
      </c>
      <c r="J495" s="13">
        <f t="shared" si="425"/>
        <v>704663.4580000001</v>
      </c>
      <c r="K495" s="13">
        <f t="shared" si="425"/>
        <v>629419.38399999996</v>
      </c>
      <c r="L495" s="13">
        <f t="shared" si="425"/>
        <v>127889.04800000001</v>
      </c>
      <c r="M495" s="13">
        <f t="shared" si="425"/>
        <v>133124.421</v>
      </c>
      <c r="N495" s="13">
        <f t="shared" si="425"/>
        <v>93345.167000000001</v>
      </c>
      <c r="O495" s="13">
        <f t="shared" si="425"/>
        <v>99174.389999999985</v>
      </c>
      <c r="P495" s="13">
        <f t="shared" si="425"/>
        <v>163495.69999999998</v>
      </c>
      <c r="Q495" s="13">
        <f t="shared" si="425"/>
        <v>140279.70600000003</v>
      </c>
      <c r="R495" s="13">
        <f t="shared" si="425"/>
        <v>110143.97299999998</v>
      </c>
      <c r="S495" s="13">
        <f t="shared" si="425"/>
        <v>95324.664999999994</v>
      </c>
      <c r="T495" s="13">
        <f t="shared" si="425"/>
        <v>156592.76800000001</v>
      </c>
      <c r="U495" s="13">
        <f t="shared" si="425"/>
        <v>70968.906000000003</v>
      </c>
      <c r="V495" s="13">
        <f t="shared" si="425"/>
        <v>41871.237999999998</v>
      </c>
      <c r="W495" s="13">
        <f t="shared" si="425"/>
        <v>23072.477999999999</v>
      </c>
      <c r="X495" s="13">
        <f t="shared" si="425"/>
        <v>20680.146000000001</v>
      </c>
      <c r="Y495" s="13">
        <f t="shared" si="425"/>
        <v>0</v>
      </c>
      <c r="Z495" s="13">
        <f t="shared" si="425"/>
        <v>0</v>
      </c>
      <c r="AA495" s="13">
        <f t="shared" si="425"/>
        <v>0</v>
      </c>
      <c r="AB495" s="13">
        <f t="shared" si="425"/>
        <v>0</v>
      </c>
      <c r="AC495" s="13">
        <f t="shared" si="425"/>
        <v>0</v>
      </c>
      <c r="AD495" s="13">
        <f t="shared" si="425"/>
        <v>0</v>
      </c>
      <c r="AE495" s="13">
        <f t="shared" si="425"/>
        <v>0</v>
      </c>
      <c r="AF495" s="13">
        <f t="shared" si="425"/>
        <v>360819.02400000003</v>
      </c>
      <c r="AG495" s="93"/>
      <c r="AH495" s="93"/>
    </row>
    <row r="496" spans="1:184">
      <c r="C496" s="12"/>
      <c r="D496" s="11" t="s">
        <v>89</v>
      </c>
      <c r="E496" s="12"/>
      <c r="F496" s="12"/>
      <c r="G496" s="12"/>
      <c r="H496" s="13">
        <f>H502+H508+H514+H520+H526+H532+H538+H544+H552+H558+H564+H570</f>
        <v>33126.962</v>
      </c>
      <c r="I496" s="13">
        <f t="shared" si="425"/>
        <v>5050.22</v>
      </c>
      <c r="J496" s="13">
        <f t="shared" si="425"/>
        <v>5050.22</v>
      </c>
      <c r="K496" s="13">
        <f t="shared" si="425"/>
        <v>28076.741999999998</v>
      </c>
      <c r="L496" s="13">
        <f t="shared" si="425"/>
        <v>0</v>
      </c>
      <c r="M496" s="13">
        <f t="shared" si="425"/>
        <v>7000</v>
      </c>
      <c r="N496" s="13">
        <f t="shared" si="425"/>
        <v>13091</v>
      </c>
      <c r="O496" s="13">
        <f t="shared" si="425"/>
        <v>7681.0720000000001</v>
      </c>
      <c r="P496" s="13">
        <f t="shared" si="425"/>
        <v>195.75</v>
      </c>
      <c r="Q496" s="13">
        <f t="shared" si="425"/>
        <v>108.92</v>
      </c>
      <c r="R496" s="13">
        <f t="shared" si="425"/>
        <v>0</v>
      </c>
      <c r="S496" s="13">
        <f t="shared" si="425"/>
        <v>0</v>
      </c>
      <c r="T496" s="13">
        <f t="shared" si="425"/>
        <v>0</v>
      </c>
      <c r="U496" s="13">
        <f t="shared" si="425"/>
        <v>0</v>
      </c>
      <c r="V496" s="13">
        <f t="shared" si="425"/>
        <v>0</v>
      </c>
      <c r="W496" s="13">
        <f t="shared" si="425"/>
        <v>0</v>
      </c>
      <c r="X496" s="13">
        <f t="shared" si="425"/>
        <v>0</v>
      </c>
      <c r="Y496" s="13">
        <f t="shared" si="425"/>
        <v>0</v>
      </c>
      <c r="Z496" s="13">
        <f t="shared" si="425"/>
        <v>0</v>
      </c>
      <c r="AA496" s="13">
        <f t="shared" si="425"/>
        <v>0</v>
      </c>
      <c r="AB496" s="13">
        <f t="shared" si="425"/>
        <v>0</v>
      </c>
      <c r="AC496" s="13">
        <f t="shared" si="425"/>
        <v>0</v>
      </c>
      <c r="AD496" s="13">
        <f t="shared" si="425"/>
        <v>0</v>
      </c>
      <c r="AE496" s="13">
        <f t="shared" si="425"/>
        <v>0</v>
      </c>
      <c r="AF496" s="13">
        <f t="shared" si="425"/>
        <v>0</v>
      </c>
      <c r="AG496" s="93"/>
      <c r="AH496" s="93"/>
    </row>
    <row r="497" spans="3:35">
      <c r="C497" s="12"/>
      <c r="D497" s="11" t="s">
        <v>122</v>
      </c>
      <c r="E497" s="12"/>
      <c r="F497" s="12"/>
      <c r="G497" s="12"/>
      <c r="H497" s="13">
        <f>H503+H509+H515+H521+H527+H533+H539+H545+H553+H559+H565+H571</f>
        <v>67185.641999999993</v>
      </c>
      <c r="I497" s="13">
        <f t="shared" si="425"/>
        <v>11071</v>
      </c>
      <c r="J497" s="13">
        <f t="shared" si="425"/>
        <v>14702.351000000001</v>
      </c>
      <c r="K497" s="13">
        <f t="shared" si="425"/>
        <v>52483.290999999997</v>
      </c>
      <c r="L497" s="13">
        <f t="shared" si="425"/>
        <v>3631.3510000000001</v>
      </c>
      <c r="M497" s="13">
        <f t="shared" si="425"/>
        <v>20669.572</v>
      </c>
      <c r="N497" s="13">
        <f t="shared" si="425"/>
        <v>15820.778</v>
      </c>
      <c r="O497" s="13">
        <f t="shared" si="425"/>
        <v>11270.84</v>
      </c>
      <c r="P497" s="13">
        <f t="shared" si="425"/>
        <v>4722.1010000000006</v>
      </c>
      <c r="Q497" s="13">
        <f t="shared" si="425"/>
        <v>0</v>
      </c>
      <c r="R497" s="13">
        <f t="shared" si="425"/>
        <v>0</v>
      </c>
      <c r="S497" s="13">
        <f t="shared" si="425"/>
        <v>0</v>
      </c>
      <c r="T497" s="13">
        <f t="shared" si="425"/>
        <v>0</v>
      </c>
      <c r="U497" s="13">
        <f t="shared" si="425"/>
        <v>0</v>
      </c>
      <c r="V497" s="13">
        <f t="shared" si="425"/>
        <v>0</v>
      </c>
      <c r="W497" s="13">
        <f t="shared" si="425"/>
        <v>0</v>
      </c>
      <c r="X497" s="13">
        <f t="shared" si="425"/>
        <v>0</v>
      </c>
      <c r="Y497" s="13">
        <f t="shared" si="425"/>
        <v>0</v>
      </c>
      <c r="Z497" s="13">
        <f t="shared" si="425"/>
        <v>0</v>
      </c>
      <c r="AA497" s="13">
        <f t="shared" si="425"/>
        <v>0</v>
      </c>
      <c r="AB497" s="13">
        <f t="shared" si="425"/>
        <v>0</v>
      </c>
      <c r="AC497" s="13">
        <f t="shared" si="425"/>
        <v>0</v>
      </c>
      <c r="AD497" s="13">
        <f t="shared" si="425"/>
        <v>0</v>
      </c>
      <c r="AE497" s="13">
        <f t="shared" si="425"/>
        <v>0</v>
      </c>
      <c r="AF497" s="13">
        <f t="shared" si="425"/>
        <v>0</v>
      </c>
      <c r="AG497" s="93"/>
      <c r="AH497" s="93"/>
    </row>
    <row r="498" spans="3:35">
      <c r="C498" s="12"/>
      <c r="D498" s="11" t="s">
        <v>39</v>
      </c>
      <c r="E498" s="12"/>
      <c r="F498" s="12"/>
      <c r="G498" s="12"/>
      <c r="H498" s="13">
        <f>H504+H510+H516+H522+H528+H534+H540+H546+H554+H560+H566+H572</f>
        <v>1373188.132</v>
      </c>
      <c r="I498" s="13">
        <f t="shared" si="425"/>
        <v>1037115.923</v>
      </c>
      <c r="J498" s="13">
        <f t="shared" si="425"/>
        <v>1174096.2050000001</v>
      </c>
      <c r="K498" s="13">
        <f t="shared" si="425"/>
        <v>112926.92799999999</v>
      </c>
      <c r="L498" s="13">
        <f t="shared" si="425"/>
        <v>128949.53200000001</v>
      </c>
      <c r="M498" s="13">
        <f t="shared" si="425"/>
        <v>51030.086000000003</v>
      </c>
      <c r="N498" s="13">
        <f t="shared" si="425"/>
        <v>21777.05</v>
      </c>
      <c r="O498" s="13">
        <f t="shared" si="425"/>
        <v>9364.2690000000002</v>
      </c>
      <c r="P498" s="13">
        <f t="shared" si="425"/>
        <v>13443.951999999999</v>
      </c>
      <c r="Q498" s="13">
        <f t="shared" si="425"/>
        <v>17311.571</v>
      </c>
      <c r="R498" s="13">
        <f t="shared" si="425"/>
        <v>37070.421999999999</v>
      </c>
      <c r="S498" s="13">
        <f t="shared" si="425"/>
        <v>22076.690000000002</v>
      </c>
      <c r="T498" s="13">
        <f t="shared" si="425"/>
        <v>27017.887000000002</v>
      </c>
      <c r="U498" s="13">
        <f t="shared" si="425"/>
        <v>8767.0770000000011</v>
      </c>
      <c r="V498" s="13">
        <f t="shared" si="425"/>
        <v>3900</v>
      </c>
      <c r="W498" s="13">
        <f t="shared" si="425"/>
        <v>14350.81</v>
      </c>
      <c r="X498" s="13">
        <f t="shared" si="425"/>
        <v>0</v>
      </c>
      <c r="Y498" s="13">
        <f t="shared" si="425"/>
        <v>0</v>
      </c>
      <c r="Z498" s="13">
        <f t="shared" si="425"/>
        <v>0</v>
      </c>
      <c r="AA498" s="13">
        <f t="shared" si="425"/>
        <v>0</v>
      </c>
      <c r="AB498" s="13">
        <f t="shared" si="425"/>
        <v>0</v>
      </c>
      <c r="AC498" s="13">
        <f t="shared" si="425"/>
        <v>0</v>
      </c>
      <c r="AD498" s="13">
        <f t="shared" si="425"/>
        <v>0</v>
      </c>
      <c r="AE498" s="13">
        <f t="shared" si="425"/>
        <v>0</v>
      </c>
      <c r="AF498" s="13">
        <f t="shared" si="425"/>
        <v>86164.998999999996</v>
      </c>
      <c r="AG498" s="93"/>
      <c r="AH498" s="93"/>
    </row>
    <row r="499" spans="3:35">
      <c r="C499" s="14"/>
      <c r="D499" s="15" t="s">
        <v>295</v>
      </c>
      <c r="E499" s="14"/>
      <c r="F499" s="14"/>
      <c r="G499" s="14"/>
      <c r="H499" s="16">
        <f>H500+H501+H502+H503+H504</f>
        <v>4859407.2330000009</v>
      </c>
      <c r="I499" s="16">
        <f t="shared" ref="I499:AF499" si="426">I500+I501+I502+I503+I504</f>
        <v>1450350.7339999999</v>
      </c>
      <c r="J499" s="16">
        <f t="shared" si="426"/>
        <v>1629499.861</v>
      </c>
      <c r="K499" s="16">
        <f t="shared" si="426"/>
        <v>1341699.4329999997</v>
      </c>
      <c r="L499" s="16">
        <f t="shared" si="426"/>
        <v>171118.37700000001</v>
      </c>
      <c r="M499" s="16">
        <f t="shared" si="426"/>
        <v>335889.06600000005</v>
      </c>
      <c r="N499" s="16">
        <f t="shared" si="426"/>
        <v>189176.34199999995</v>
      </c>
      <c r="O499" s="16">
        <f t="shared" si="426"/>
        <v>187027.14799999999</v>
      </c>
      <c r="P499" s="16">
        <f t="shared" si="426"/>
        <v>287188.11500000005</v>
      </c>
      <c r="Q499" s="16">
        <f t="shared" si="426"/>
        <v>342418.76200000005</v>
      </c>
      <c r="R499" s="16">
        <f t="shared" si="426"/>
        <v>500630.42000000004</v>
      </c>
      <c r="S499" s="16">
        <f t="shared" si="426"/>
        <v>474791.43600000005</v>
      </c>
      <c r="T499" s="16">
        <f t="shared" si="426"/>
        <v>912786.08299999998</v>
      </c>
      <c r="U499" s="16">
        <f t="shared" si="426"/>
        <v>444195.39199999999</v>
      </c>
      <c r="V499" s="16">
        <f t="shared" si="426"/>
        <v>287966.45300000004</v>
      </c>
      <c r="W499" s="16">
        <f t="shared" si="426"/>
        <v>116211.038</v>
      </c>
      <c r="X499" s="16">
        <f t="shared" si="426"/>
        <v>45453.2</v>
      </c>
      <c r="Y499" s="16">
        <f t="shared" si="426"/>
        <v>6320</v>
      </c>
      <c r="Z499" s="16">
        <f t="shared" si="426"/>
        <v>6320</v>
      </c>
      <c r="AA499" s="16">
        <f t="shared" si="426"/>
        <v>6320</v>
      </c>
      <c r="AB499" s="16">
        <f t="shared" si="426"/>
        <v>0</v>
      </c>
      <c r="AC499" s="16">
        <f t="shared" si="426"/>
        <v>0</v>
      </c>
      <c r="AD499" s="16">
        <f t="shared" si="426"/>
        <v>0</v>
      </c>
      <c r="AE499" s="16">
        <f t="shared" si="426"/>
        <v>0</v>
      </c>
      <c r="AF499" s="16">
        <f t="shared" si="426"/>
        <v>1886721.3130000003</v>
      </c>
      <c r="AG499" s="94"/>
      <c r="AH499" s="121"/>
      <c r="AI499" s="122"/>
    </row>
    <row r="500" spans="3:35">
      <c r="C500" s="12"/>
      <c r="D500" s="11" t="s">
        <v>31</v>
      </c>
      <c r="E500" s="12"/>
      <c r="F500" s="12"/>
      <c r="G500" s="12"/>
      <c r="H500" s="13">
        <f>H8+H11+H13+H16+H20+H23+H26+H30+H33+H36+H39+H42+H45+H48+H51+H54+H57+H60+H62+H64+H68+H72+H76+H78+H82+H84+H87+H91+H95+H98+H101+H105+H109+H111+H114+H118+H122+H129+H126</f>
        <v>3169202.6050000009</v>
      </c>
      <c r="I500" s="13">
        <f t="shared" ref="I500:AA500" si="427">I8+I11+I13+I16+I20+I23+I26+I30+I33+I36+I39+I42+I45+I48+I51+I54+I57+I60+I62+I64+I68+I72+I76+I78+I82+I84+I87+I91+I95+I98+I101+I105+I109+I111+I114+I118+I122+I129+I126</f>
        <v>827951.16200000001</v>
      </c>
      <c r="J500" s="13">
        <f t="shared" si="427"/>
        <v>936703.40600000008</v>
      </c>
      <c r="K500" s="13">
        <f t="shared" si="427"/>
        <v>778999.00299999991</v>
      </c>
      <c r="L500" s="13">
        <f t="shared" si="427"/>
        <v>108752.24400000001</v>
      </c>
      <c r="M500" s="13">
        <f t="shared" si="427"/>
        <v>181452.31800000003</v>
      </c>
      <c r="N500" s="13">
        <f t="shared" si="427"/>
        <v>98320.831999999966</v>
      </c>
      <c r="O500" s="13">
        <f t="shared" si="427"/>
        <v>100754.598</v>
      </c>
      <c r="P500" s="13">
        <f t="shared" si="427"/>
        <v>162750.82100000003</v>
      </c>
      <c r="Q500" s="13">
        <f t="shared" si="427"/>
        <v>235720.43400000004</v>
      </c>
      <c r="R500" s="13">
        <f t="shared" si="427"/>
        <v>365242.85400000005</v>
      </c>
      <c r="S500" s="13">
        <f t="shared" si="427"/>
        <v>359081.91400000005</v>
      </c>
      <c r="T500" s="13">
        <f t="shared" si="427"/>
        <v>729175.42799999996</v>
      </c>
      <c r="U500" s="13">
        <f t="shared" si="427"/>
        <v>364459.40899999999</v>
      </c>
      <c r="V500" s="13">
        <f t="shared" si="427"/>
        <v>242195.21500000003</v>
      </c>
      <c r="W500" s="13">
        <f t="shared" si="427"/>
        <v>78787.75</v>
      </c>
      <c r="X500" s="13">
        <f t="shared" si="427"/>
        <v>24773.054</v>
      </c>
      <c r="Y500" s="13">
        <f t="shared" si="427"/>
        <v>6320</v>
      </c>
      <c r="Z500" s="13">
        <f t="shared" si="427"/>
        <v>6320</v>
      </c>
      <c r="AA500" s="13">
        <f t="shared" si="427"/>
        <v>6320</v>
      </c>
      <c r="AB500" s="13">
        <f t="shared" ref="AB500:AF500" si="428">AB8+AB11+AB13+AB16+AB20+AB23+AB26+AB30+AB33+AB36+AB39+AB42+AB45+AB48+AB51+AB54+AB57+AB60+AB62+AB64+AB68+AB72+AB76+AB78+AB82+AB84+AB87+AB91+AB95+AB98+AB101+AB105+AB109+AB111+AB114+AB118+AB122+AB129</f>
        <v>0</v>
      </c>
      <c r="AC500" s="13">
        <f t="shared" si="428"/>
        <v>0</v>
      </c>
      <c r="AD500" s="13">
        <f t="shared" si="428"/>
        <v>0</v>
      </c>
      <c r="AE500" s="13">
        <f t="shared" si="428"/>
        <v>0</v>
      </c>
      <c r="AF500" s="13">
        <f t="shared" si="428"/>
        <v>1453255.9520000003</v>
      </c>
      <c r="AG500" s="93"/>
      <c r="AH500" s="114"/>
      <c r="AI500" s="122"/>
    </row>
    <row r="501" spans="3:35">
      <c r="C501" s="12"/>
      <c r="D501" s="11" t="s">
        <v>41</v>
      </c>
      <c r="E501" s="12"/>
      <c r="F501" s="12"/>
      <c r="G501" s="12"/>
      <c r="H501" s="13">
        <f>H17+H24+H27+H34+H40+H43+H52+H65+H88+H92+H96+H99+H102+H106+H115+H119+H123+H127</f>
        <v>1242492.743</v>
      </c>
      <c r="I501" s="13">
        <f t="shared" ref="I501:AA501" si="429">I17+I24+I27+I34+I40+I43+I52+I65+I88+I92+I96+I99+I102+I106+I115+I119+I123+I127</f>
        <v>368837.64900000003</v>
      </c>
      <c r="J501" s="13">
        <f t="shared" si="429"/>
        <v>424969.6050000001</v>
      </c>
      <c r="K501" s="13">
        <f t="shared" si="429"/>
        <v>468980.39400000003</v>
      </c>
      <c r="L501" s="13">
        <f t="shared" si="429"/>
        <v>56131.956000000006</v>
      </c>
      <c r="M501" s="13">
        <f t="shared" si="429"/>
        <v>97534.241999999998</v>
      </c>
      <c r="N501" s="13">
        <f t="shared" si="429"/>
        <v>81699.509999999995</v>
      </c>
      <c r="O501" s="13">
        <f t="shared" si="429"/>
        <v>79578.280999999988</v>
      </c>
      <c r="P501" s="13">
        <f t="shared" si="429"/>
        <v>115405.342</v>
      </c>
      <c r="Q501" s="13">
        <f t="shared" si="429"/>
        <v>94763.019000000015</v>
      </c>
      <c r="R501" s="13">
        <f t="shared" si="429"/>
        <v>98317.143999999986</v>
      </c>
      <c r="S501" s="13">
        <f t="shared" si="429"/>
        <v>93632.831999999995</v>
      </c>
      <c r="T501" s="13">
        <f t="shared" si="429"/>
        <v>156592.76800000001</v>
      </c>
      <c r="U501" s="13">
        <f t="shared" si="429"/>
        <v>70968.906000000003</v>
      </c>
      <c r="V501" s="13">
        <f t="shared" si="429"/>
        <v>41871.237999999998</v>
      </c>
      <c r="W501" s="13">
        <f t="shared" si="429"/>
        <v>23072.477999999999</v>
      </c>
      <c r="X501" s="13">
        <f t="shared" si="429"/>
        <v>20680.146000000001</v>
      </c>
      <c r="Y501" s="13">
        <f t="shared" si="429"/>
        <v>0</v>
      </c>
      <c r="Z501" s="13">
        <f t="shared" si="429"/>
        <v>0</v>
      </c>
      <c r="AA501" s="13">
        <f t="shared" si="429"/>
        <v>0</v>
      </c>
      <c r="AB501" s="13">
        <f t="shared" ref="AB501:AF501" si="430">AB17+AB24+AB27+AB34+AB40+AB43+AB52+AB65+AB88+AB92+AB96+AB99+AB102+AB106+AB115+AB119+AB123</f>
        <v>0</v>
      </c>
      <c r="AC501" s="13">
        <f t="shared" si="430"/>
        <v>0</v>
      </c>
      <c r="AD501" s="13">
        <f t="shared" si="430"/>
        <v>0</v>
      </c>
      <c r="AE501" s="13">
        <f t="shared" si="430"/>
        <v>0</v>
      </c>
      <c r="AF501" s="13">
        <f t="shared" si="430"/>
        <v>347300.36200000002</v>
      </c>
      <c r="AG501" s="93"/>
      <c r="AH501" s="114"/>
      <c r="AI501" s="122"/>
    </row>
    <row r="502" spans="3:35">
      <c r="C502" s="12"/>
      <c r="D502" s="11" t="s">
        <v>89</v>
      </c>
      <c r="E502" s="12"/>
      <c r="F502" s="12"/>
      <c r="G502" s="12"/>
      <c r="H502" s="13">
        <f>H79</f>
        <v>3000</v>
      </c>
      <c r="I502" s="13">
        <f t="shared" ref="I502:AF502" si="431">I79</f>
        <v>0</v>
      </c>
      <c r="J502" s="13">
        <f t="shared" si="431"/>
        <v>0</v>
      </c>
      <c r="K502" s="13">
        <f t="shared" si="431"/>
        <v>3000</v>
      </c>
      <c r="L502" s="13">
        <f t="shared" si="431"/>
        <v>0</v>
      </c>
      <c r="M502" s="13">
        <f t="shared" si="431"/>
        <v>0</v>
      </c>
      <c r="N502" s="13">
        <f t="shared" si="431"/>
        <v>0</v>
      </c>
      <c r="O502" s="13">
        <f t="shared" si="431"/>
        <v>3000</v>
      </c>
      <c r="P502" s="13">
        <f t="shared" si="431"/>
        <v>0</v>
      </c>
      <c r="Q502" s="13">
        <f t="shared" si="431"/>
        <v>0</v>
      </c>
      <c r="R502" s="13">
        <f t="shared" si="431"/>
        <v>0</v>
      </c>
      <c r="S502" s="13">
        <f t="shared" si="431"/>
        <v>0</v>
      </c>
      <c r="T502" s="13">
        <f t="shared" si="431"/>
        <v>0</v>
      </c>
      <c r="U502" s="13">
        <f t="shared" si="431"/>
        <v>0</v>
      </c>
      <c r="V502" s="13">
        <f t="shared" si="431"/>
        <v>0</v>
      </c>
      <c r="W502" s="13">
        <f t="shared" si="431"/>
        <v>0</v>
      </c>
      <c r="X502" s="13">
        <f t="shared" si="431"/>
        <v>0</v>
      </c>
      <c r="Y502" s="13">
        <f t="shared" si="431"/>
        <v>0</v>
      </c>
      <c r="Z502" s="13">
        <f t="shared" si="431"/>
        <v>0</v>
      </c>
      <c r="AA502" s="13">
        <f t="shared" si="431"/>
        <v>0</v>
      </c>
      <c r="AB502" s="13">
        <f t="shared" si="431"/>
        <v>0</v>
      </c>
      <c r="AC502" s="13">
        <f t="shared" si="431"/>
        <v>0</v>
      </c>
      <c r="AD502" s="13">
        <f t="shared" si="431"/>
        <v>0</v>
      </c>
      <c r="AE502" s="13">
        <f t="shared" si="431"/>
        <v>0</v>
      </c>
      <c r="AF502" s="13">
        <f t="shared" si="431"/>
        <v>0</v>
      </c>
      <c r="AG502" s="93"/>
      <c r="AH502" s="114"/>
      <c r="AI502" s="122"/>
    </row>
    <row r="503" spans="3:35">
      <c r="C503" s="12"/>
      <c r="D503" s="11" t="s">
        <v>122</v>
      </c>
      <c r="E503" s="12"/>
      <c r="F503" s="12"/>
      <c r="G503" s="12"/>
      <c r="H503" s="13">
        <f>H70+H73</f>
        <v>10499.509</v>
      </c>
      <c r="I503" s="13">
        <f t="shared" ref="I503:AF503" si="432">I70+I73</f>
        <v>1711</v>
      </c>
      <c r="J503" s="13">
        <f t="shared" si="432"/>
        <v>1809.4</v>
      </c>
      <c r="K503" s="13">
        <f t="shared" si="432"/>
        <v>8690.1090000000004</v>
      </c>
      <c r="L503" s="13">
        <f t="shared" si="432"/>
        <v>98.4</v>
      </c>
      <c r="M503" s="13">
        <f t="shared" si="432"/>
        <v>8690.1090000000004</v>
      </c>
      <c r="N503" s="13">
        <f t="shared" si="432"/>
        <v>0</v>
      </c>
      <c r="O503" s="13">
        <f t="shared" si="432"/>
        <v>0</v>
      </c>
      <c r="P503" s="13">
        <f t="shared" si="432"/>
        <v>0</v>
      </c>
      <c r="Q503" s="13">
        <f t="shared" si="432"/>
        <v>0</v>
      </c>
      <c r="R503" s="13">
        <f t="shared" si="432"/>
        <v>0</v>
      </c>
      <c r="S503" s="13">
        <f t="shared" si="432"/>
        <v>0</v>
      </c>
      <c r="T503" s="13">
        <f t="shared" si="432"/>
        <v>0</v>
      </c>
      <c r="U503" s="13">
        <f t="shared" si="432"/>
        <v>0</v>
      </c>
      <c r="V503" s="13">
        <f t="shared" si="432"/>
        <v>0</v>
      </c>
      <c r="W503" s="13">
        <f t="shared" si="432"/>
        <v>0</v>
      </c>
      <c r="X503" s="13">
        <f t="shared" si="432"/>
        <v>0</v>
      </c>
      <c r="Y503" s="13">
        <f t="shared" si="432"/>
        <v>0</v>
      </c>
      <c r="Z503" s="13">
        <f t="shared" si="432"/>
        <v>0</v>
      </c>
      <c r="AA503" s="13">
        <f t="shared" si="432"/>
        <v>0</v>
      </c>
      <c r="AB503" s="13">
        <f t="shared" si="432"/>
        <v>0</v>
      </c>
      <c r="AC503" s="13">
        <f t="shared" si="432"/>
        <v>0</v>
      </c>
      <c r="AD503" s="13">
        <f t="shared" si="432"/>
        <v>0</v>
      </c>
      <c r="AE503" s="13">
        <f t="shared" si="432"/>
        <v>0</v>
      </c>
      <c r="AF503" s="13">
        <f t="shared" si="432"/>
        <v>0</v>
      </c>
      <c r="AG503" s="93"/>
      <c r="AH503" s="114"/>
      <c r="AI503" s="122"/>
    </row>
    <row r="504" spans="3:35">
      <c r="C504" s="12"/>
      <c r="D504" s="11" t="s">
        <v>39</v>
      </c>
      <c r="E504" s="12"/>
      <c r="F504" s="12"/>
      <c r="G504" s="12"/>
      <c r="H504" s="13">
        <f>H9+H18+H21+H28+H31+H37+H46+H49+H55+H58+H66+H69+H74+H80+H85+H112+H116+H120+H124+H93+H89+H103+H107+H130</f>
        <v>434212.37599999993</v>
      </c>
      <c r="I504" s="13">
        <f t="shared" ref="I504:AF504" si="433">I9+I18+I21+I28+I31+I37+I46+I49+I55+I58+I66+I69+I74+I80+I85+I112+I116+I120+I124+I93+I89+I103+I107+I130</f>
        <v>251850.92299999998</v>
      </c>
      <c r="J504" s="13">
        <f t="shared" si="433"/>
        <v>266017.45</v>
      </c>
      <c r="K504" s="13">
        <f t="shared" si="433"/>
        <v>82029.926999999981</v>
      </c>
      <c r="L504" s="13">
        <f t="shared" si="433"/>
        <v>6135.777</v>
      </c>
      <c r="M504" s="13">
        <f t="shared" si="433"/>
        <v>48212.397000000004</v>
      </c>
      <c r="N504" s="13">
        <f t="shared" si="433"/>
        <v>9156</v>
      </c>
      <c r="O504" s="13">
        <f t="shared" si="433"/>
        <v>3694.2689999999998</v>
      </c>
      <c r="P504" s="13">
        <f t="shared" si="433"/>
        <v>9031.9519999999993</v>
      </c>
      <c r="Q504" s="13">
        <f t="shared" si="433"/>
        <v>11935.308999999999</v>
      </c>
      <c r="R504" s="13">
        <f t="shared" si="433"/>
        <v>37070.421999999999</v>
      </c>
      <c r="S504" s="13">
        <f t="shared" si="433"/>
        <v>22076.690000000002</v>
      </c>
      <c r="T504" s="13">
        <f t="shared" si="433"/>
        <v>27017.887000000002</v>
      </c>
      <c r="U504" s="13">
        <f t="shared" si="433"/>
        <v>8767.0770000000011</v>
      </c>
      <c r="V504" s="13">
        <f t="shared" si="433"/>
        <v>3900</v>
      </c>
      <c r="W504" s="13">
        <f t="shared" si="433"/>
        <v>14350.81</v>
      </c>
      <c r="X504" s="13">
        <f t="shared" si="433"/>
        <v>0</v>
      </c>
      <c r="Y504" s="13">
        <f t="shared" si="433"/>
        <v>0</v>
      </c>
      <c r="Z504" s="13">
        <f t="shared" si="433"/>
        <v>0</v>
      </c>
      <c r="AA504" s="13">
        <f t="shared" si="433"/>
        <v>0</v>
      </c>
      <c r="AB504" s="13">
        <f t="shared" si="433"/>
        <v>0</v>
      </c>
      <c r="AC504" s="13">
        <f t="shared" si="433"/>
        <v>0</v>
      </c>
      <c r="AD504" s="13">
        <f t="shared" si="433"/>
        <v>0</v>
      </c>
      <c r="AE504" s="13">
        <f t="shared" si="433"/>
        <v>0</v>
      </c>
      <c r="AF504" s="13">
        <f t="shared" si="433"/>
        <v>86164.998999999996</v>
      </c>
      <c r="AG504" s="93"/>
      <c r="AH504" s="114"/>
      <c r="AI504" s="122"/>
    </row>
    <row r="505" spans="3:35">
      <c r="C505" s="14"/>
      <c r="D505" s="15" t="s">
        <v>296</v>
      </c>
      <c r="E505" s="14"/>
      <c r="F505" s="14"/>
      <c r="G505" s="14"/>
      <c r="H505" s="16">
        <f>H506+H507+H508+H509+H510</f>
        <v>1713325.8319999999</v>
      </c>
      <c r="I505" s="16">
        <f t="shared" ref="I505:AF505" si="434">I506+I507+I508+I509+I510</f>
        <v>940206.73900000006</v>
      </c>
      <c r="J505" s="16">
        <f t="shared" si="434"/>
        <v>1095481.5989999999</v>
      </c>
      <c r="K505" s="16">
        <f t="shared" si="434"/>
        <v>388400.14299999998</v>
      </c>
      <c r="L505" s="16">
        <f t="shared" si="434"/>
        <v>155274.86000000002</v>
      </c>
      <c r="M505" s="16">
        <f t="shared" si="434"/>
        <v>40669.101999999992</v>
      </c>
      <c r="N505" s="16">
        <f t="shared" si="434"/>
        <v>66804.576000000001</v>
      </c>
      <c r="O505" s="16">
        <f t="shared" si="434"/>
        <v>56588.346000000005</v>
      </c>
      <c r="P505" s="16">
        <f t="shared" si="434"/>
        <v>114086.29999999997</v>
      </c>
      <c r="Q505" s="16">
        <f t="shared" si="434"/>
        <v>110251.819</v>
      </c>
      <c r="R505" s="16">
        <f t="shared" si="434"/>
        <v>74063.75</v>
      </c>
      <c r="S505" s="16">
        <f t="shared" si="434"/>
        <v>50980.34</v>
      </c>
      <c r="T505" s="16">
        <f t="shared" si="434"/>
        <v>104400</v>
      </c>
      <c r="U505" s="16">
        <f t="shared" si="434"/>
        <v>30000</v>
      </c>
      <c r="V505" s="16">
        <f t="shared" si="434"/>
        <v>30000</v>
      </c>
      <c r="W505" s="16">
        <f t="shared" si="434"/>
        <v>44400</v>
      </c>
      <c r="X505" s="16">
        <f t="shared" si="434"/>
        <v>0</v>
      </c>
      <c r="Y505" s="16">
        <f t="shared" si="434"/>
        <v>0</v>
      </c>
      <c r="Z505" s="16">
        <f t="shared" si="434"/>
        <v>0</v>
      </c>
      <c r="AA505" s="16">
        <f t="shared" si="434"/>
        <v>0</v>
      </c>
      <c r="AB505" s="16">
        <f t="shared" si="434"/>
        <v>0</v>
      </c>
      <c r="AC505" s="16">
        <f t="shared" si="434"/>
        <v>0</v>
      </c>
      <c r="AD505" s="16">
        <f t="shared" si="434"/>
        <v>0</v>
      </c>
      <c r="AE505" s="16">
        <f t="shared" si="434"/>
        <v>0</v>
      </c>
      <c r="AF505" s="16">
        <f t="shared" si="434"/>
        <v>229444.09</v>
      </c>
      <c r="AG505" s="94"/>
      <c r="AH505" s="121"/>
      <c r="AI505" s="122"/>
    </row>
    <row r="506" spans="3:35">
      <c r="C506" s="12"/>
      <c r="D506" s="11" t="s">
        <v>31</v>
      </c>
      <c r="E506" s="12"/>
      <c r="F506" s="12"/>
      <c r="G506" s="12"/>
      <c r="H506" s="13">
        <f t="shared" ref="H506:AF506" si="435">H133+H139+H142+H145+H148+H153+H157+H160+H163+H181+H185+H189+H191+H193+H195+H136+H166+H169+H172+H175+H178</f>
        <v>728390.80399999989</v>
      </c>
      <c r="I506" s="13">
        <f t="shared" si="435"/>
        <v>150946.514</v>
      </c>
      <c r="J506" s="13">
        <f t="shared" si="435"/>
        <v>182616.02600000001</v>
      </c>
      <c r="K506" s="13">
        <f t="shared" si="435"/>
        <v>323329.03599999996</v>
      </c>
      <c r="L506" s="13">
        <f t="shared" si="435"/>
        <v>31669.511999999999</v>
      </c>
      <c r="M506" s="13">
        <f t="shared" si="435"/>
        <v>36642.841999999997</v>
      </c>
      <c r="N506" s="13">
        <f t="shared" si="435"/>
        <v>49316.248000000007</v>
      </c>
      <c r="O506" s="13">
        <f t="shared" si="435"/>
        <v>51895.792000000009</v>
      </c>
      <c r="P506" s="13">
        <f t="shared" si="435"/>
        <v>92169.231999999975</v>
      </c>
      <c r="Q506" s="13">
        <f t="shared" si="435"/>
        <v>93304.922000000006</v>
      </c>
      <c r="R506" s="13">
        <f t="shared" si="435"/>
        <v>67065.402000000002</v>
      </c>
      <c r="S506" s="13">
        <f t="shared" si="435"/>
        <v>50980.34</v>
      </c>
      <c r="T506" s="13">
        <f t="shared" si="435"/>
        <v>104400</v>
      </c>
      <c r="U506" s="13">
        <f t="shared" si="435"/>
        <v>30000</v>
      </c>
      <c r="V506" s="13">
        <f t="shared" si="435"/>
        <v>30000</v>
      </c>
      <c r="W506" s="13">
        <f t="shared" si="435"/>
        <v>44400</v>
      </c>
      <c r="X506" s="13">
        <f t="shared" si="435"/>
        <v>0</v>
      </c>
      <c r="Y506" s="13">
        <f t="shared" si="435"/>
        <v>0</v>
      </c>
      <c r="Z506" s="13">
        <f t="shared" si="435"/>
        <v>0</v>
      </c>
      <c r="AA506" s="13">
        <f t="shared" si="435"/>
        <v>0</v>
      </c>
      <c r="AB506" s="13">
        <f t="shared" si="435"/>
        <v>0</v>
      </c>
      <c r="AC506" s="13">
        <f t="shared" si="435"/>
        <v>0</v>
      </c>
      <c r="AD506" s="13">
        <f t="shared" si="435"/>
        <v>0</v>
      </c>
      <c r="AE506" s="13">
        <f t="shared" si="435"/>
        <v>0</v>
      </c>
      <c r="AF506" s="13">
        <f t="shared" si="435"/>
        <v>222445.742</v>
      </c>
      <c r="AG506" s="93"/>
      <c r="AH506" s="114"/>
      <c r="AI506" s="122"/>
    </row>
    <row r="507" spans="3:35">
      <c r="C507" s="12"/>
      <c r="D507" s="11" t="s">
        <v>41</v>
      </c>
      <c r="E507" s="12"/>
      <c r="F507" s="12"/>
      <c r="G507" s="12"/>
      <c r="H507" s="13">
        <f>H154+H164+H182+H186+H137+H140+H143+H146+H167+H170+H173+H176+H179</f>
        <v>73104.082999999999</v>
      </c>
      <c r="I507" s="13">
        <f t="shared" ref="I507:AF507" si="436">I154+I164+I182+I186+I137+I140+I143+I146+I167+I170+I173+I176+I179</f>
        <v>27153.224999999999</v>
      </c>
      <c r="J507" s="13">
        <f t="shared" si="436"/>
        <v>27944.817999999999</v>
      </c>
      <c r="K507" s="13">
        <f t="shared" si="436"/>
        <v>38160.917000000001</v>
      </c>
      <c r="L507" s="13">
        <f t="shared" si="436"/>
        <v>791.59299999999996</v>
      </c>
      <c r="M507" s="13">
        <f t="shared" si="436"/>
        <v>30.14</v>
      </c>
      <c r="N507" s="13">
        <f t="shared" si="436"/>
        <v>0</v>
      </c>
      <c r="O507" s="13">
        <f t="shared" si="436"/>
        <v>1471.482</v>
      </c>
      <c r="P507" s="13">
        <f t="shared" si="436"/>
        <v>19821.317999999999</v>
      </c>
      <c r="Q507" s="13">
        <f t="shared" si="436"/>
        <v>16837.976999999999</v>
      </c>
      <c r="R507" s="13">
        <f t="shared" si="436"/>
        <v>6998.348</v>
      </c>
      <c r="S507" s="13">
        <f t="shared" si="436"/>
        <v>0</v>
      </c>
      <c r="T507" s="13">
        <f t="shared" si="436"/>
        <v>0</v>
      </c>
      <c r="U507" s="13">
        <f t="shared" si="436"/>
        <v>0</v>
      </c>
      <c r="V507" s="13">
        <f t="shared" si="436"/>
        <v>0</v>
      </c>
      <c r="W507" s="13">
        <f t="shared" si="436"/>
        <v>0</v>
      </c>
      <c r="X507" s="13">
        <f t="shared" si="436"/>
        <v>0</v>
      </c>
      <c r="Y507" s="13">
        <f t="shared" si="436"/>
        <v>0</v>
      </c>
      <c r="Z507" s="13">
        <f t="shared" si="436"/>
        <v>0</v>
      </c>
      <c r="AA507" s="13">
        <f t="shared" si="436"/>
        <v>0</v>
      </c>
      <c r="AB507" s="13">
        <f t="shared" si="436"/>
        <v>0</v>
      </c>
      <c r="AC507" s="13">
        <f t="shared" si="436"/>
        <v>0</v>
      </c>
      <c r="AD507" s="13">
        <f t="shared" si="436"/>
        <v>0</v>
      </c>
      <c r="AE507" s="13">
        <f t="shared" si="436"/>
        <v>0</v>
      </c>
      <c r="AF507" s="13">
        <f t="shared" si="436"/>
        <v>6998.348</v>
      </c>
      <c r="AG507" s="93"/>
      <c r="AH507" s="114"/>
      <c r="AI507" s="122"/>
    </row>
    <row r="508" spans="3:35">
      <c r="C508" s="12"/>
      <c r="D508" s="11" t="s">
        <v>89</v>
      </c>
      <c r="E508" s="12"/>
      <c r="F508" s="12"/>
      <c r="G508" s="12"/>
      <c r="H508" s="13">
        <f>H183</f>
        <v>335.74200000000002</v>
      </c>
      <c r="I508" s="13">
        <f t="shared" ref="I508:AF508" si="437">I183</f>
        <v>0</v>
      </c>
      <c r="J508" s="13">
        <f t="shared" si="437"/>
        <v>0</v>
      </c>
      <c r="K508" s="13">
        <f t="shared" si="437"/>
        <v>335.74200000000002</v>
      </c>
      <c r="L508" s="13">
        <f t="shared" si="437"/>
        <v>0</v>
      </c>
      <c r="M508" s="13">
        <f t="shared" si="437"/>
        <v>0</v>
      </c>
      <c r="N508" s="13">
        <f t="shared" si="437"/>
        <v>0</v>
      </c>
      <c r="O508" s="13">
        <f t="shared" si="437"/>
        <v>31.071999999999999</v>
      </c>
      <c r="P508" s="13">
        <f t="shared" si="437"/>
        <v>195.75</v>
      </c>
      <c r="Q508" s="13">
        <f t="shared" si="437"/>
        <v>108.92</v>
      </c>
      <c r="R508" s="13">
        <f t="shared" si="437"/>
        <v>0</v>
      </c>
      <c r="S508" s="13">
        <f t="shared" si="437"/>
        <v>0</v>
      </c>
      <c r="T508" s="13">
        <f t="shared" si="437"/>
        <v>0</v>
      </c>
      <c r="U508" s="13">
        <f t="shared" si="437"/>
        <v>0</v>
      </c>
      <c r="V508" s="13">
        <f t="shared" si="437"/>
        <v>0</v>
      </c>
      <c r="W508" s="13">
        <f t="shared" si="437"/>
        <v>0</v>
      </c>
      <c r="X508" s="13">
        <f t="shared" si="437"/>
        <v>0</v>
      </c>
      <c r="Y508" s="13">
        <f t="shared" si="437"/>
        <v>0</v>
      </c>
      <c r="Z508" s="13">
        <f t="shared" si="437"/>
        <v>0</v>
      </c>
      <c r="AA508" s="13">
        <f t="shared" si="437"/>
        <v>0</v>
      </c>
      <c r="AB508" s="13">
        <f t="shared" si="437"/>
        <v>0</v>
      </c>
      <c r="AC508" s="13">
        <f t="shared" si="437"/>
        <v>0</v>
      </c>
      <c r="AD508" s="13">
        <f t="shared" si="437"/>
        <v>0</v>
      </c>
      <c r="AE508" s="13">
        <f t="shared" si="437"/>
        <v>0</v>
      </c>
      <c r="AF508" s="13">
        <f t="shared" si="437"/>
        <v>0</v>
      </c>
      <c r="AG508" s="93"/>
      <c r="AH508" s="114"/>
      <c r="AI508" s="122"/>
    </row>
    <row r="509" spans="3:35">
      <c r="C509" s="12"/>
      <c r="D509" s="11" t="s">
        <v>122</v>
      </c>
      <c r="E509" s="12"/>
      <c r="F509" s="12"/>
      <c r="G509" s="12"/>
      <c r="H509" s="13">
        <f>H155+H134</f>
        <v>7999.7089999999989</v>
      </c>
      <c r="I509" s="13">
        <f t="shared" ref="I509:AF509" si="438">I155+I134</f>
        <v>0</v>
      </c>
      <c r="J509" s="13">
        <f t="shared" si="438"/>
        <v>0</v>
      </c>
      <c r="K509" s="13">
        <f t="shared" si="438"/>
        <v>7999.7089999999989</v>
      </c>
      <c r="L509" s="13">
        <f t="shared" si="438"/>
        <v>0</v>
      </c>
      <c r="M509" s="13">
        <f t="shared" si="438"/>
        <v>2808.431</v>
      </c>
      <c r="N509" s="13">
        <f t="shared" si="438"/>
        <v>5191.2780000000002</v>
      </c>
      <c r="O509" s="13">
        <f t="shared" si="438"/>
        <v>0</v>
      </c>
      <c r="P509" s="13">
        <f t="shared" si="438"/>
        <v>0</v>
      </c>
      <c r="Q509" s="13">
        <f t="shared" si="438"/>
        <v>0</v>
      </c>
      <c r="R509" s="13">
        <f t="shared" si="438"/>
        <v>0</v>
      </c>
      <c r="S509" s="13">
        <f t="shared" si="438"/>
        <v>0</v>
      </c>
      <c r="T509" s="13">
        <f t="shared" si="438"/>
        <v>0</v>
      </c>
      <c r="U509" s="13">
        <f t="shared" si="438"/>
        <v>0</v>
      </c>
      <c r="V509" s="13">
        <f t="shared" si="438"/>
        <v>0</v>
      </c>
      <c r="W509" s="13">
        <f t="shared" si="438"/>
        <v>0</v>
      </c>
      <c r="X509" s="13">
        <f t="shared" si="438"/>
        <v>0</v>
      </c>
      <c r="Y509" s="13">
        <f t="shared" si="438"/>
        <v>0</v>
      </c>
      <c r="Z509" s="13">
        <f t="shared" si="438"/>
        <v>0</v>
      </c>
      <c r="AA509" s="13">
        <f t="shared" si="438"/>
        <v>0</v>
      </c>
      <c r="AB509" s="13">
        <f t="shared" si="438"/>
        <v>0</v>
      </c>
      <c r="AC509" s="13">
        <f t="shared" si="438"/>
        <v>0</v>
      </c>
      <c r="AD509" s="13">
        <f t="shared" si="438"/>
        <v>0</v>
      </c>
      <c r="AE509" s="13">
        <f t="shared" si="438"/>
        <v>0</v>
      </c>
      <c r="AF509" s="13">
        <f t="shared" si="438"/>
        <v>0</v>
      </c>
      <c r="AG509" s="93"/>
      <c r="AH509" s="114"/>
      <c r="AI509" s="122"/>
    </row>
    <row r="510" spans="3:35">
      <c r="C510" s="12"/>
      <c r="D510" s="11" t="s">
        <v>39</v>
      </c>
      <c r="E510" s="12"/>
      <c r="F510" s="12"/>
      <c r="G510" s="12"/>
      <c r="H510" s="13">
        <f t="shared" ref="H510:AF510" si="439">H149+H150+H151+H158+H161+H187</f>
        <v>903495.49399999995</v>
      </c>
      <c r="I510" s="13">
        <f t="shared" si="439"/>
        <v>762107</v>
      </c>
      <c r="J510" s="13">
        <f t="shared" si="439"/>
        <v>884920.755</v>
      </c>
      <c r="K510" s="13">
        <f t="shared" si="439"/>
        <v>18574.739000000001</v>
      </c>
      <c r="L510" s="13">
        <f t="shared" si="439"/>
        <v>122813.755</v>
      </c>
      <c r="M510" s="13">
        <f t="shared" si="439"/>
        <v>1187.6890000000001</v>
      </c>
      <c r="N510" s="13">
        <f t="shared" si="439"/>
        <v>12297.05</v>
      </c>
      <c r="O510" s="13">
        <f t="shared" si="439"/>
        <v>3190</v>
      </c>
      <c r="P510" s="13">
        <f t="shared" si="439"/>
        <v>1900</v>
      </c>
      <c r="Q510" s="13">
        <f t="shared" si="439"/>
        <v>0</v>
      </c>
      <c r="R510" s="13">
        <f t="shared" si="439"/>
        <v>0</v>
      </c>
      <c r="S510" s="13">
        <f t="shared" si="439"/>
        <v>0</v>
      </c>
      <c r="T510" s="13">
        <f t="shared" si="439"/>
        <v>0</v>
      </c>
      <c r="U510" s="13">
        <f t="shared" si="439"/>
        <v>0</v>
      </c>
      <c r="V510" s="13">
        <f t="shared" si="439"/>
        <v>0</v>
      </c>
      <c r="W510" s="13">
        <f t="shared" si="439"/>
        <v>0</v>
      </c>
      <c r="X510" s="13">
        <f t="shared" si="439"/>
        <v>0</v>
      </c>
      <c r="Y510" s="13">
        <f t="shared" si="439"/>
        <v>0</v>
      </c>
      <c r="Z510" s="13">
        <f t="shared" si="439"/>
        <v>0</v>
      </c>
      <c r="AA510" s="13">
        <f t="shared" si="439"/>
        <v>0</v>
      </c>
      <c r="AB510" s="13">
        <f t="shared" si="439"/>
        <v>0</v>
      </c>
      <c r="AC510" s="13">
        <f t="shared" si="439"/>
        <v>0</v>
      </c>
      <c r="AD510" s="13">
        <f t="shared" si="439"/>
        <v>0</v>
      </c>
      <c r="AE510" s="13">
        <f t="shared" si="439"/>
        <v>0</v>
      </c>
      <c r="AF510" s="13">
        <f t="shared" si="439"/>
        <v>0</v>
      </c>
      <c r="AG510" s="93"/>
      <c r="AH510" s="114"/>
      <c r="AI510" s="122"/>
    </row>
    <row r="511" spans="3:35">
      <c r="C511" s="14"/>
      <c r="D511" s="15" t="s">
        <v>297</v>
      </c>
      <c r="E511" s="14"/>
      <c r="F511" s="14"/>
      <c r="G511" s="14"/>
      <c r="H511" s="16">
        <f>H512+H513+H514+H515+H516</f>
        <v>135107.76699999999</v>
      </c>
      <c r="I511" s="16">
        <f t="shared" ref="I511:AF511" si="440">I512+I513+I514+I515+I516</f>
        <v>43501.398999999998</v>
      </c>
      <c r="J511" s="16">
        <f t="shared" si="440"/>
        <v>48089.237999999998</v>
      </c>
      <c r="K511" s="16">
        <f t="shared" si="440"/>
        <v>64026.213000000003</v>
      </c>
      <c r="L511" s="16">
        <f t="shared" si="440"/>
        <v>4587.8389999999999</v>
      </c>
      <c r="M511" s="16">
        <f t="shared" si="440"/>
        <v>6941.7979999999998</v>
      </c>
      <c r="N511" s="16">
        <f t="shared" si="440"/>
        <v>4232.9879999999994</v>
      </c>
      <c r="O511" s="16">
        <f t="shared" si="440"/>
        <v>22254.175000000003</v>
      </c>
      <c r="P511" s="16">
        <f t="shared" si="440"/>
        <v>12042.228000000001</v>
      </c>
      <c r="Q511" s="16">
        <f t="shared" si="440"/>
        <v>18555.023999999998</v>
      </c>
      <c r="R511" s="16">
        <f t="shared" si="440"/>
        <v>20088.315999999999</v>
      </c>
      <c r="S511" s="16">
        <f t="shared" si="440"/>
        <v>804</v>
      </c>
      <c r="T511" s="16">
        <f t="shared" si="440"/>
        <v>2100</v>
      </c>
      <c r="U511" s="16">
        <f t="shared" si="440"/>
        <v>800</v>
      </c>
      <c r="V511" s="16">
        <f t="shared" si="440"/>
        <v>800</v>
      </c>
      <c r="W511" s="16">
        <f t="shared" si="440"/>
        <v>500</v>
      </c>
      <c r="X511" s="16">
        <f t="shared" si="440"/>
        <v>0</v>
      </c>
      <c r="Y511" s="16">
        <f t="shared" si="440"/>
        <v>0</v>
      </c>
      <c r="Z511" s="16">
        <f t="shared" si="440"/>
        <v>0</v>
      </c>
      <c r="AA511" s="16">
        <f t="shared" si="440"/>
        <v>0</v>
      </c>
      <c r="AB511" s="16">
        <f t="shared" si="440"/>
        <v>0</v>
      </c>
      <c r="AC511" s="16">
        <f t="shared" si="440"/>
        <v>0</v>
      </c>
      <c r="AD511" s="16">
        <f t="shared" si="440"/>
        <v>0</v>
      </c>
      <c r="AE511" s="16">
        <f t="shared" si="440"/>
        <v>0</v>
      </c>
      <c r="AF511" s="16">
        <f t="shared" si="440"/>
        <v>22992.315999999999</v>
      </c>
      <c r="AG511" s="94"/>
      <c r="AH511" s="121"/>
      <c r="AI511" s="122"/>
    </row>
    <row r="512" spans="3:35">
      <c r="C512" s="12"/>
      <c r="D512" s="11" t="s">
        <v>31</v>
      </c>
      <c r="E512" s="12"/>
      <c r="F512" s="12"/>
      <c r="G512" s="12"/>
      <c r="H512" s="13">
        <f>H198+H200+H202+H205+H208+H210</f>
        <v>119568.505</v>
      </c>
      <c r="I512" s="13">
        <f t="shared" ref="I512:AF512" si="441">I198+I200+I202+I205+I208+I210</f>
        <v>43000.398999999998</v>
      </c>
      <c r="J512" s="13">
        <f t="shared" si="441"/>
        <v>47588.237999999998</v>
      </c>
      <c r="K512" s="13">
        <f t="shared" si="441"/>
        <v>50687.951000000001</v>
      </c>
      <c r="L512" s="13">
        <f t="shared" si="441"/>
        <v>4587.8389999999999</v>
      </c>
      <c r="M512" s="13">
        <f t="shared" si="441"/>
        <v>5491.7979999999998</v>
      </c>
      <c r="N512" s="13">
        <f t="shared" si="441"/>
        <v>4232.9879999999994</v>
      </c>
      <c r="O512" s="13">
        <f t="shared" si="441"/>
        <v>19954.175000000003</v>
      </c>
      <c r="P512" s="13">
        <f t="shared" si="441"/>
        <v>9530.228000000001</v>
      </c>
      <c r="Q512" s="13">
        <f t="shared" si="441"/>
        <v>11478.761999999999</v>
      </c>
      <c r="R512" s="13">
        <f t="shared" si="441"/>
        <v>18388.315999999999</v>
      </c>
      <c r="S512" s="13">
        <f t="shared" si="441"/>
        <v>804</v>
      </c>
      <c r="T512" s="13">
        <f t="shared" si="441"/>
        <v>2100</v>
      </c>
      <c r="U512" s="13">
        <f t="shared" si="441"/>
        <v>800</v>
      </c>
      <c r="V512" s="13">
        <f t="shared" si="441"/>
        <v>800</v>
      </c>
      <c r="W512" s="13">
        <f t="shared" si="441"/>
        <v>500</v>
      </c>
      <c r="X512" s="13">
        <f t="shared" si="441"/>
        <v>0</v>
      </c>
      <c r="Y512" s="13">
        <f t="shared" si="441"/>
        <v>0</v>
      </c>
      <c r="Z512" s="13">
        <f t="shared" si="441"/>
        <v>0</v>
      </c>
      <c r="AA512" s="13">
        <f t="shared" si="441"/>
        <v>0</v>
      </c>
      <c r="AB512" s="13">
        <f t="shared" si="441"/>
        <v>0</v>
      </c>
      <c r="AC512" s="13">
        <f t="shared" si="441"/>
        <v>0</v>
      </c>
      <c r="AD512" s="13">
        <f t="shared" si="441"/>
        <v>0</v>
      </c>
      <c r="AE512" s="13">
        <f t="shared" si="441"/>
        <v>0</v>
      </c>
      <c r="AF512" s="13">
        <f t="shared" si="441"/>
        <v>21292.315999999999</v>
      </c>
      <c r="AG512" s="93"/>
      <c r="AH512" s="114"/>
      <c r="AI512" s="122"/>
    </row>
    <row r="513" spans="3:35">
      <c r="C513" s="12"/>
      <c r="D513" s="11" t="s">
        <v>41</v>
      </c>
      <c r="E513" s="12"/>
      <c r="F513" s="12"/>
      <c r="G513" s="12"/>
      <c r="H513" s="13">
        <f>H206</f>
        <v>3400</v>
      </c>
      <c r="I513" s="13">
        <f t="shared" ref="I513:AF513" si="442">I206</f>
        <v>0</v>
      </c>
      <c r="J513" s="13">
        <f t="shared" si="442"/>
        <v>0</v>
      </c>
      <c r="K513" s="13">
        <f t="shared" si="442"/>
        <v>1700</v>
      </c>
      <c r="L513" s="13">
        <f t="shared" si="442"/>
        <v>0</v>
      </c>
      <c r="M513" s="13">
        <f t="shared" si="442"/>
        <v>0</v>
      </c>
      <c r="N513" s="13">
        <f t="shared" si="442"/>
        <v>0</v>
      </c>
      <c r="O513" s="13">
        <f t="shared" si="442"/>
        <v>0</v>
      </c>
      <c r="P513" s="13">
        <f t="shared" si="442"/>
        <v>0</v>
      </c>
      <c r="Q513" s="13">
        <f t="shared" si="442"/>
        <v>1700</v>
      </c>
      <c r="R513" s="13">
        <f t="shared" si="442"/>
        <v>1700</v>
      </c>
      <c r="S513" s="13">
        <f t="shared" si="442"/>
        <v>0</v>
      </c>
      <c r="T513" s="13">
        <f t="shared" si="442"/>
        <v>0</v>
      </c>
      <c r="U513" s="13">
        <f t="shared" si="442"/>
        <v>0</v>
      </c>
      <c r="V513" s="13">
        <f t="shared" si="442"/>
        <v>0</v>
      </c>
      <c r="W513" s="13">
        <f t="shared" si="442"/>
        <v>0</v>
      </c>
      <c r="X513" s="13">
        <f t="shared" si="442"/>
        <v>0</v>
      </c>
      <c r="Y513" s="13">
        <f t="shared" si="442"/>
        <v>0</v>
      </c>
      <c r="Z513" s="13">
        <f t="shared" si="442"/>
        <v>0</v>
      </c>
      <c r="AA513" s="13">
        <f t="shared" si="442"/>
        <v>0</v>
      </c>
      <c r="AB513" s="13">
        <f t="shared" si="442"/>
        <v>0</v>
      </c>
      <c r="AC513" s="13">
        <f t="shared" si="442"/>
        <v>0</v>
      </c>
      <c r="AD513" s="13">
        <f t="shared" si="442"/>
        <v>0</v>
      </c>
      <c r="AE513" s="13">
        <f t="shared" si="442"/>
        <v>0</v>
      </c>
      <c r="AF513" s="13">
        <f t="shared" si="442"/>
        <v>1700</v>
      </c>
      <c r="AG513" s="93"/>
      <c r="AH513" s="114"/>
      <c r="AI513" s="122"/>
    </row>
    <row r="514" spans="3:35">
      <c r="C514" s="12"/>
      <c r="D514" s="11" t="s">
        <v>89</v>
      </c>
      <c r="E514" s="12"/>
      <c r="F514" s="12"/>
      <c r="G514" s="12"/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3">
        <v>0</v>
      </c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>
        <v>0</v>
      </c>
      <c r="AG514" s="93"/>
      <c r="AH514" s="114"/>
      <c r="AI514" s="122"/>
    </row>
    <row r="515" spans="3:35">
      <c r="C515" s="12"/>
      <c r="D515" s="11" t="s">
        <v>122</v>
      </c>
      <c r="E515" s="12"/>
      <c r="F515" s="12"/>
      <c r="G515" s="12"/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0</v>
      </c>
      <c r="N515" s="13">
        <v>0</v>
      </c>
      <c r="O515" s="13">
        <v>0</v>
      </c>
      <c r="P515" s="13">
        <v>0</v>
      </c>
      <c r="Q515" s="13">
        <v>0</v>
      </c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>
        <v>0</v>
      </c>
      <c r="AG515" s="93"/>
      <c r="AH515" s="114"/>
      <c r="AI515" s="122"/>
    </row>
    <row r="516" spans="3:35">
      <c r="C516" s="12"/>
      <c r="D516" s="11" t="s">
        <v>39</v>
      </c>
      <c r="E516" s="12"/>
      <c r="F516" s="12"/>
      <c r="G516" s="12"/>
      <c r="H516" s="13">
        <f>H203</f>
        <v>12139.261999999999</v>
      </c>
      <c r="I516" s="13">
        <f t="shared" ref="I516:AF516" si="443">I203</f>
        <v>501</v>
      </c>
      <c r="J516" s="13">
        <f t="shared" si="443"/>
        <v>501</v>
      </c>
      <c r="K516" s="13">
        <f t="shared" si="443"/>
        <v>11638.261999999999</v>
      </c>
      <c r="L516" s="13">
        <f t="shared" si="443"/>
        <v>0</v>
      </c>
      <c r="M516" s="13">
        <f t="shared" si="443"/>
        <v>1450</v>
      </c>
      <c r="N516" s="13">
        <f t="shared" si="443"/>
        <v>0</v>
      </c>
      <c r="O516" s="13">
        <f t="shared" si="443"/>
        <v>2300</v>
      </c>
      <c r="P516" s="13">
        <f t="shared" si="443"/>
        <v>2512</v>
      </c>
      <c r="Q516" s="13">
        <f t="shared" si="443"/>
        <v>5376.2619999999997</v>
      </c>
      <c r="R516" s="13">
        <f t="shared" si="443"/>
        <v>0</v>
      </c>
      <c r="S516" s="13">
        <f t="shared" si="443"/>
        <v>0</v>
      </c>
      <c r="T516" s="13">
        <f t="shared" si="443"/>
        <v>0</v>
      </c>
      <c r="U516" s="13">
        <f t="shared" si="443"/>
        <v>0</v>
      </c>
      <c r="V516" s="13">
        <f t="shared" si="443"/>
        <v>0</v>
      </c>
      <c r="W516" s="13">
        <f t="shared" si="443"/>
        <v>0</v>
      </c>
      <c r="X516" s="13">
        <f t="shared" si="443"/>
        <v>0</v>
      </c>
      <c r="Y516" s="13">
        <f t="shared" si="443"/>
        <v>0</v>
      </c>
      <c r="Z516" s="13">
        <f t="shared" si="443"/>
        <v>0</v>
      </c>
      <c r="AA516" s="13">
        <f t="shared" si="443"/>
        <v>0</v>
      </c>
      <c r="AB516" s="13">
        <f t="shared" si="443"/>
        <v>0</v>
      </c>
      <c r="AC516" s="13">
        <f t="shared" si="443"/>
        <v>0</v>
      </c>
      <c r="AD516" s="13">
        <f t="shared" si="443"/>
        <v>0</v>
      </c>
      <c r="AE516" s="13">
        <f t="shared" si="443"/>
        <v>0</v>
      </c>
      <c r="AF516" s="13">
        <f t="shared" si="443"/>
        <v>0</v>
      </c>
      <c r="AG516" s="93"/>
      <c r="AH516" s="114"/>
      <c r="AI516" s="122"/>
    </row>
    <row r="517" spans="3:35">
      <c r="C517" s="14"/>
      <c r="D517" s="15" t="s">
        <v>298</v>
      </c>
      <c r="E517" s="14"/>
      <c r="F517" s="14"/>
      <c r="G517" s="14"/>
      <c r="H517" s="16">
        <f>H518+H519+H520+H521+H522</f>
        <v>199122.81699999998</v>
      </c>
      <c r="I517" s="16">
        <f t="shared" ref="I517:AF517" si="444">I518+I519+I520+I521+I522</f>
        <v>90067.69</v>
      </c>
      <c r="J517" s="16">
        <f t="shared" si="444"/>
        <v>98974.713000000003</v>
      </c>
      <c r="K517" s="16">
        <f t="shared" si="444"/>
        <v>77748.104000000007</v>
      </c>
      <c r="L517" s="16">
        <f t="shared" si="444"/>
        <v>8907.023000000001</v>
      </c>
      <c r="M517" s="16">
        <f t="shared" si="444"/>
        <v>14099.717000000001</v>
      </c>
      <c r="N517" s="16">
        <f t="shared" si="444"/>
        <v>9263.4219999999987</v>
      </c>
      <c r="O517" s="16">
        <f t="shared" si="444"/>
        <v>14061.195000000002</v>
      </c>
      <c r="P517" s="16">
        <f t="shared" si="444"/>
        <v>32424.956999999995</v>
      </c>
      <c r="Q517" s="16">
        <f t="shared" si="444"/>
        <v>7898.8130000000001</v>
      </c>
      <c r="R517" s="16">
        <f t="shared" si="444"/>
        <v>4400</v>
      </c>
      <c r="S517" s="16">
        <f t="shared" si="444"/>
        <v>6000</v>
      </c>
      <c r="T517" s="16">
        <f t="shared" si="444"/>
        <v>12000</v>
      </c>
      <c r="U517" s="16">
        <f t="shared" si="444"/>
        <v>6000</v>
      </c>
      <c r="V517" s="16">
        <f t="shared" si="444"/>
        <v>6000</v>
      </c>
      <c r="W517" s="16">
        <f t="shared" si="444"/>
        <v>0</v>
      </c>
      <c r="X517" s="16">
        <f t="shared" si="444"/>
        <v>0</v>
      </c>
      <c r="Y517" s="16">
        <f t="shared" si="444"/>
        <v>0</v>
      </c>
      <c r="Z517" s="16">
        <f t="shared" si="444"/>
        <v>0</v>
      </c>
      <c r="AA517" s="16">
        <f t="shared" si="444"/>
        <v>0</v>
      </c>
      <c r="AB517" s="16">
        <f t="shared" si="444"/>
        <v>0</v>
      </c>
      <c r="AC517" s="16">
        <f t="shared" si="444"/>
        <v>0</v>
      </c>
      <c r="AD517" s="16">
        <f t="shared" si="444"/>
        <v>0</v>
      </c>
      <c r="AE517" s="16">
        <f t="shared" si="444"/>
        <v>0</v>
      </c>
      <c r="AF517" s="16">
        <f t="shared" si="444"/>
        <v>22400</v>
      </c>
      <c r="AG517" s="94"/>
      <c r="AH517" s="121"/>
      <c r="AI517" s="122"/>
    </row>
    <row r="518" spans="3:35">
      <c r="C518" s="12"/>
      <c r="D518" s="11" t="s">
        <v>31</v>
      </c>
      <c r="E518" s="12"/>
      <c r="F518" s="12"/>
      <c r="G518" s="12"/>
      <c r="H518" s="13">
        <f>H213+H215+H218+H222+H224+H227+H230+H233+H236+H239+H242+H249+H247+H245</f>
        <v>184776.359</v>
      </c>
      <c r="I518" s="13">
        <f t="shared" ref="I518:AF518" si="445">I213+I215+I218+I222+I224+I227+I230+I233+I236+I239+I242+I249+I247+I245</f>
        <v>90067.69</v>
      </c>
      <c r="J518" s="13">
        <f t="shared" si="445"/>
        <v>98974.713000000003</v>
      </c>
      <c r="K518" s="13">
        <f t="shared" si="445"/>
        <v>63401.646000000008</v>
      </c>
      <c r="L518" s="13">
        <f t="shared" si="445"/>
        <v>8907.023000000001</v>
      </c>
      <c r="M518" s="13">
        <f t="shared" si="445"/>
        <v>13919.717000000001</v>
      </c>
      <c r="N518" s="13">
        <f t="shared" si="445"/>
        <v>8305.0829999999987</v>
      </c>
      <c r="O518" s="13">
        <f t="shared" si="445"/>
        <v>11043.919000000002</v>
      </c>
      <c r="P518" s="13">
        <f t="shared" si="445"/>
        <v>22234.113999999998</v>
      </c>
      <c r="Q518" s="13">
        <f t="shared" si="445"/>
        <v>7898.8130000000001</v>
      </c>
      <c r="R518" s="13">
        <f t="shared" si="445"/>
        <v>4400</v>
      </c>
      <c r="S518" s="13">
        <f t="shared" si="445"/>
        <v>6000</v>
      </c>
      <c r="T518" s="13">
        <f t="shared" si="445"/>
        <v>12000</v>
      </c>
      <c r="U518" s="13">
        <f t="shared" si="445"/>
        <v>6000</v>
      </c>
      <c r="V518" s="13">
        <f t="shared" si="445"/>
        <v>6000</v>
      </c>
      <c r="W518" s="13">
        <f t="shared" si="445"/>
        <v>0</v>
      </c>
      <c r="X518" s="13">
        <f t="shared" si="445"/>
        <v>0</v>
      </c>
      <c r="Y518" s="13">
        <f t="shared" si="445"/>
        <v>0</v>
      </c>
      <c r="Z518" s="13">
        <f t="shared" si="445"/>
        <v>0</v>
      </c>
      <c r="AA518" s="13">
        <f t="shared" si="445"/>
        <v>0</v>
      </c>
      <c r="AB518" s="13">
        <f t="shared" si="445"/>
        <v>0</v>
      </c>
      <c r="AC518" s="13">
        <f t="shared" si="445"/>
        <v>0</v>
      </c>
      <c r="AD518" s="13">
        <f t="shared" si="445"/>
        <v>0</v>
      </c>
      <c r="AE518" s="13">
        <f t="shared" si="445"/>
        <v>0</v>
      </c>
      <c r="AF518" s="13">
        <f t="shared" si="445"/>
        <v>22400</v>
      </c>
      <c r="AG518" s="93"/>
      <c r="AH518" s="114"/>
      <c r="AI518" s="122"/>
    </row>
    <row r="519" spans="3:35">
      <c r="C519" s="12"/>
      <c r="D519" s="11" t="s">
        <v>41</v>
      </c>
      <c r="E519" s="12"/>
      <c r="F519" s="12"/>
      <c r="G519" s="12"/>
      <c r="H519" s="13">
        <f>H216+H219+H225+H228+H231+H234+H237+H240+H243</f>
        <v>13806.457999999999</v>
      </c>
      <c r="I519" s="13">
        <f t="shared" ref="I519:AF519" si="446">I216+I219+I225+I228+I231+I234+I237+I240+I243</f>
        <v>0</v>
      </c>
      <c r="J519" s="13">
        <f t="shared" si="446"/>
        <v>0</v>
      </c>
      <c r="K519" s="13">
        <f t="shared" si="446"/>
        <v>13806.457999999999</v>
      </c>
      <c r="L519" s="13">
        <f t="shared" si="446"/>
        <v>0</v>
      </c>
      <c r="M519" s="13">
        <f t="shared" si="446"/>
        <v>0</v>
      </c>
      <c r="N519" s="13">
        <f t="shared" si="446"/>
        <v>778.33900000000006</v>
      </c>
      <c r="O519" s="13">
        <f t="shared" si="446"/>
        <v>2837.2759999999998</v>
      </c>
      <c r="P519" s="13">
        <f t="shared" si="446"/>
        <v>10190.842999999999</v>
      </c>
      <c r="Q519" s="13">
        <f t="shared" si="446"/>
        <v>0</v>
      </c>
      <c r="R519" s="13">
        <f t="shared" si="446"/>
        <v>0</v>
      </c>
      <c r="S519" s="13">
        <f t="shared" si="446"/>
        <v>0</v>
      </c>
      <c r="T519" s="13">
        <f t="shared" si="446"/>
        <v>0</v>
      </c>
      <c r="U519" s="13">
        <f t="shared" si="446"/>
        <v>0</v>
      </c>
      <c r="V519" s="13">
        <f t="shared" si="446"/>
        <v>0</v>
      </c>
      <c r="W519" s="13">
        <f t="shared" si="446"/>
        <v>0</v>
      </c>
      <c r="X519" s="13">
        <f t="shared" si="446"/>
        <v>0</v>
      </c>
      <c r="Y519" s="13">
        <f t="shared" si="446"/>
        <v>0</v>
      </c>
      <c r="Z519" s="13">
        <f t="shared" si="446"/>
        <v>0</v>
      </c>
      <c r="AA519" s="13">
        <f t="shared" si="446"/>
        <v>0</v>
      </c>
      <c r="AB519" s="13">
        <f t="shared" si="446"/>
        <v>0</v>
      </c>
      <c r="AC519" s="13">
        <f t="shared" si="446"/>
        <v>0</v>
      </c>
      <c r="AD519" s="13">
        <f t="shared" si="446"/>
        <v>0</v>
      </c>
      <c r="AE519" s="13">
        <f t="shared" si="446"/>
        <v>0</v>
      </c>
      <c r="AF519" s="13">
        <f t="shared" si="446"/>
        <v>0</v>
      </c>
      <c r="AG519" s="93"/>
      <c r="AH519" s="114"/>
      <c r="AI519" s="122"/>
    </row>
    <row r="520" spans="3:35">
      <c r="C520" s="12"/>
      <c r="D520" s="11" t="s">
        <v>89</v>
      </c>
      <c r="E520" s="12"/>
      <c r="F520" s="12"/>
      <c r="G520" s="12"/>
      <c r="H520" s="13">
        <v>0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  <c r="N520" s="13">
        <v>0</v>
      </c>
      <c r="O520" s="13">
        <v>0</v>
      </c>
      <c r="P520" s="13">
        <v>0</v>
      </c>
      <c r="Q520" s="13">
        <v>0</v>
      </c>
      <c r="R520" s="13">
        <v>0</v>
      </c>
      <c r="S520" s="13">
        <v>0</v>
      </c>
      <c r="T520" s="13">
        <v>0</v>
      </c>
      <c r="U520" s="13">
        <v>0</v>
      </c>
      <c r="V520" s="13">
        <v>0</v>
      </c>
      <c r="W520" s="13">
        <v>0</v>
      </c>
      <c r="X520" s="13">
        <v>0</v>
      </c>
      <c r="Y520" s="13">
        <v>0</v>
      </c>
      <c r="Z520" s="13">
        <v>0</v>
      </c>
      <c r="AA520" s="13">
        <v>0</v>
      </c>
      <c r="AB520" s="13">
        <v>0</v>
      </c>
      <c r="AC520" s="13">
        <v>0</v>
      </c>
      <c r="AD520" s="13">
        <v>0</v>
      </c>
      <c r="AE520" s="13">
        <v>0</v>
      </c>
      <c r="AF520" s="13">
        <v>0</v>
      </c>
      <c r="AG520" s="93"/>
      <c r="AH520" s="114"/>
      <c r="AI520" s="122"/>
    </row>
    <row r="521" spans="3:35">
      <c r="C521" s="12"/>
      <c r="D521" s="11" t="s">
        <v>122</v>
      </c>
      <c r="E521" s="12"/>
      <c r="F521" s="12"/>
      <c r="G521" s="12"/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3">
        <v>0</v>
      </c>
      <c r="V521" s="13">
        <v>0</v>
      </c>
      <c r="W521" s="13">
        <v>0</v>
      </c>
      <c r="X521" s="13">
        <v>0</v>
      </c>
      <c r="Y521" s="13">
        <v>0</v>
      </c>
      <c r="Z521" s="13">
        <v>0</v>
      </c>
      <c r="AA521" s="13">
        <v>0</v>
      </c>
      <c r="AB521" s="13">
        <v>0</v>
      </c>
      <c r="AC521" s="13">
        <v>0</v>
      </c>
      <c r="AD521" s="13">
        <v>0</v>
      </c>
      <c r="AE521" s="13">
        <v>0</v>
      </c>
      <c r="AF521" s="13">
        <v>0</v>
      </c>
      <c r="AG521" s="93"/>
      <c r="AH521" s="114"/>
      <c r="AI521" s="122"/>
    </row>
    <row r="522" spans="3:35">
      <c r="C522" s="12"/>
      <c r="D522" s="11" t="s">
        <v>39</v>
      </c>
      <c r="E522" s="12"/>
      <c r="F522" s="12"/>
      <c r="G522" s="12"/>
      <c r="H522" s="13">
        <f>H220</f>
        <v>540</v>
      </c>
      <c r="I522" s="13">
        <f t="shared" ref="I522:AF522" si="447">I220</f>
        <v>0</v>
      </c>
      <c r="J522" s="13">
        <f t="shared" si="447"/>
        <v>0</v>
      </c>
      <c r="K522" s="13">
        <f t="shared" si="447"/>
        <v>540</v>
      </c>
      <c r="L522" s="13">
        <f t="shared" si="447"/>
        <v>0</v>
      </c>
      <c r="M522" s="13">
        <f t="shared" si="447"/>
        <v>180</v>
      </c>
      <c r="N522" s="13">
        <f t="shared" si="447"/>
        <v>180</v>
      </c>
      <c r="O522" s="13">
        <f t="shared" si="447"/>
        <v>180</v>
      </c>
      <c r="P522" s="13">
        <f t="shared" si="447"/>
        <v>0</v>
      </c>
      <c r="Q522" s="13">
        <f t="shared" si="447"/>
        <v>0</v>
      </c>
      <c r="R522" s="13">
        <f t="shared" si="447"/>
        <v>0</v>
      </c>
      <c r="S522" s="13">
        <f t="shared" si="447"/>
        <v>0</v>
      </c>
      <c r="T522" s="13">
        <f t="shared" si="447"/>
        <v>0</v>
      </c>
      <c r="U522" s="13">
        <f t="shared" si="447"/>
        <v>0</v>
      </c>
      <c r="V522" s="13">
        <f t="shared" si="447"/>
        <v>0</v>
      </c>
      <c r="W522" s="13">
        <f t="shared" si="447"/>
        <v>0</v>
      </c>
      <c r="X522" s="13">
        <f t="shared" si="447"/>
        <v>0</v>
      </c>
      <c r="Y522" s="13">
        <f t="shared" si="447"/>
        <v>0</v>
      </c>
      <c r="Z522" s="13">
        <f t="shared" si="447"/>
        <v>0</v>
      </c>
      <c r="AA522" s="13">
        <f t="shared" si="447"/>
        <v>0</v>
      </c>
      <c r="AB522" s="13">
        <f t="shared" si="447"/>
        <v>0</v>
      </c>
      <c r="AC522" s="13">
        <f t="shared" si="447"/>
        <v>0</v>
      </c>
      <c r="AD522" s="13">
        <f t="shared" si="447"/>
        <v>0</v>
      </c>
      <c r="AE522" s="13">
        <f t="shared" si="447"/>
        <v>0</v>
      </c>
      <c r="AF522" s="13">
        <f t="shared" si="447"/>
        <v>0</v>
      </c>
      <c r="AG522" s="93"/>
      <c r="AH522" s="114"/>
      <c r="AI522" s="122"/>
    </row>
    <row r="523" spans="3:35">
      <c r="C523" s="14"/>
      <c r="D523" s="15" t="s">
        <v>299</v>
      </c>
      <c r="E523" s="14"/>
      <c r="F523" s="14"/>
      <c r="G523" s="14"/>
      <c r="H523" s="16">
        <f>H524+H525+H526+H527+H528</f>
        <v>31455.441999999999</v>
      </c>
      <c r="I523" s="16">
        <f t="shared" ref="I523:AF523" si="448">I524+I525+I526+I527+I528</f>
        <v>20964.238999999998</v>
      </c>
      <c r="J523" s="16">
        <f t="shared" si="448"/>
        <v>21894.238999999998</v>
      </c>
      <c r="K523" s="16">
        <f t="shared" si="448"/>
        <v>7361.2029999999995</v>
      </c>
      <c r="L523" s="16">
        <f t="shared" si="448"/>
        <v>930</v>
      </c>
      <c r="M523" s="16">
        <f t="shared" si="448"/>
        <v>2792.3649999999998</v>
      </c>
      <c r="N523" s="16">
        <f t="shared" si="448"/>
        <v>1231.6100000000001</v>
      </c>
      <c r="O523" s="16">
        <f t="shared" si="448"/>
        <v>1160</v>
      </c>
      <c r="P523" s="16">
        <f t="shared" si="448"/>
        <v>1061.5999999999999</v>
      </c>
      <c r="Q523" s="16">
        <f t="shared" si="448"/>
        <v>1115.6279999999999</v>
      </c>
      <c r="R523" s="16">
        <f t="shared" si="448"/>
        <v>700</v>
      </c>
      <c r="S523" s="16">
        <f t="shared" si="448"/>
        <v>500</v>
      </c>
      <c r="T523" s="16">
        <f t="shared" si="448"/>
        <v>1000</v>
      </c>
      <c r="U523" s="16">
        <f t="shared" si="448"/>
        <v>500</v>
      </c>
      <c r="V523" s="16">
        <f t="shared" si="448"/>
        <v>500</v>
      </c>
      <c r="W523" s="16">
        <f t="shared" si="448"/>
        <v>0</v>
      </c>
      <c r="X523" s="16">
        <f t="shared" si="448"/>
        <v>0</v>
      </c>
      <c r="Y523" s="16">
        <f t="shared" si="448"/>
        <v>0</v>
      </c>
      <c r="Z523" s="16">
        <f t="shared" si="448"/>
        <v>0</v>
      </c>
      <c r="AA523" s="16">
        <f t="shared" si="448"/>
        <v>0</v>
      </c>
      <c r="AB523" s="16">
        <f t="shared" si="448"/>
        <v>0</v>
      </c>
      <c r="AC523" s="16">
        <f t="shared" si="448"/>
        <v>0</v>
      </c>
      <c r="AD523" s="16">
        <f t="shared" si="448"/>
        <v>0</v>
      </c>
      <c r="AE523" s="16">
        <f t="shared" si="448"/>
        <v>0</v>
      </c>
      <c r="AF523" s="16">
        <f t="shared" si="448"/>
        <v>2200</v>
      </c>
      <c r="AG523" s="94"/>
      <c r="AH523" s="121"/>
      <c r="AI523" s="122"/>
    </row>
    <row r="524" spans="3:35">
      <c r="C524" s="12"/>
      <c r="D524" s="11" t="s">
        <v>31</v>
      </c>
      <c r="E524" s="12"/>
      <c r="F524" s="12"/>
      <c r="G524" s="12"/>
      <c r="H524" s="13">
        <f>H252+H254+H257</f>
        <v>28055.441999999999</v>
      </c>
      <c r="I524" s="13">
        <f t="shared" ref="I524:AF524" si="449">I252+I254+I257</f>
        <v>17564.238999999998</v>
      </c>
      <c r="J524" s="13">
        <f t="shared" si="449"/>
        <v>18494.238999999998</v>
      </c>
      <c r="K524" s="13">
        <f t="shared" si="449"/>
        <v>7361.2029999999995</v>
      </c>
      <c r="L524" s="13">
        <f t="shared" si="449"/>
        <v>930</v>
      </c>
      <c r="M524" s="13">
        <f t="shared" si="449"/>
        <v>2792.3649999999998</v>
      </c>
      <c r="N524" s="13">
        <f t="shared" si="449"/>
        <v>1231.6100000000001</v>
      </c>
      <c r="O524" s="13">
        <f t="shared" si="449"/>
        <v>1160</v>
      </c>
      <c r="P524" s="13">
        <f t="shared" si="449"/>
        <v>1061.5999999999999</v>
      </c>
      <c r="Q524" s="13">
        <f t="shared" si="449"/>
        <v>1115.6279999999999</v>
      </c>
      <c r="R524" s="13">
        <f t="shared" si="449"/>
        <v>700</v>
      </c>
      <c r="S524" s="13">
        <f t="shared" si="449"/>
        <v>500</v>
      </c>
      <c r="T524" s="13">
        <f t="shared" si="449"/>
        <v>1000</v>
      </c>
      <c r="U524" s="13">
        <f t="shared" si="449"/>
        <v>500</v>
      </c>
      <c r="V524" s="13">
        <f t="shared" si="449"/>
        <v>500</v>
      </c>
      <c r="W524" s="13">
        <f t="shared" si="449"/>
        <v>0</v>
      </c>
      <c r="X524" s="13">
        <f t="shared" si="449"/>
        <v>0</v>
      </c>
      <c r="Y524" s="13">
        <f t="shared" si="449"/>
        <v>0</v>
      </c>
      <c r="Z524" s="13">
        <f t="shared" si="449"/>
        <v>0</v>
      </c>
      <c r="AA524" s="13">
        <f t="shared" si="449"/>
        <v>0</v>
      </c>
      <c r="AB524" s="13">
        <f t="shared" si="449"/>
        <v>0</v>
      </c>
      <c r="AC524" s="13">
        <f t="shared" si="449"/>
        <v>0</v>
      </c>
      <c r="AD524" s="13">
        <f t="shared" si="449"/>
        <v>0</v>
      </c>
      <c r="AE524" s="13">
        <f t="shared" si="449"/>
        <v>0</v>
      </c>
      <c r="AF524" s="13">
        <f t="shared" si="449"/>
        <v>2200</v>
      </c>
      <c r="AG524" s="93"/>
      <c r="AH524" s="114"/>
      <c r="AI524" s="122"/>
    </row>
    <row r="525" spans="3:35">
      <c r="C525" s="12"/>
      <c r="D525" s="11" t="s">
        <v>41</v>
      </c>
      <c r="E525" s="12"/>
      <c r="F525" s="12"/>
      <c r="G525" s="12"/>
      <c r="H525" s="13">
        <f>H255</f>
        <v>3400</v>
      </c>
      <c r="I525" s="13">
        <f t="shared" ref="I525:AF525" si="450">I255</f>
        <v>3400</v>
      </c>
      <c r="J525" s="13">
        <f t="shared" si="450"/>
        <v>3400</v>
      </c>
      <c r="K525" s="13">
        <f t="shared" si="450"/>
        <v>0</v>
      </c>
      <c r="L525" s="13">
        <f t="shared" si="450"/>
        <v>0</v>
      </c>
      <c r="M525" s="13">
        <f t="shared" si="450"/>
        <v>0</v>
      </c>
      <c r="N525" s="13">
        <f t="shared" si="450"/>
        <v>0</v>
      </c>
      <c r="O525" s="13">
        <f t="shared" si="450"/>
        <v>0</v>
      </c>
      <c r="P525" s="13">
        <f t="shared" si="450"/>
        <v>0</v>
      </c>
      <c r="Q525" s="13">
        <f t="shared" si="450"/>
        <v>0</v>
      </c>
      <c r="R525" s="13">
        <f t="shared" si="450"/>
        <v>0</v>
      </c>
      <c r="S525" s="13">
        <f t="shared" si="450"/>
        <v>0</v>
      </c>
      <c r="T525" s="13">
        <f t="shared" si="450"/>
        <v>0</v>
      </c>
      <c r="U525" s="13">
        <f t="shared" si="450"/>
        <v>0</v>
      </c>
      <c r="V525" s="13">
        <f t="shared" si="450"/>
        <v>0</v>
      </c>
      <c r="W525" s="13">
        <f t="shared" si="450"/>
        <v>0</v>
      </c>
      <c r="X525" s="13">
        <f t="shared" si="450"/>
        <v>0</v>
      </c>
      <c r="Y525" s="13">
        <f t="shared" si="450"/>
        <v>0</v>
      </c>
      <c r="Z525" s="13">
        <f t="shared" si="450"/>
        <v>0</v>
      </c>
      <c r="AA525" s="13">
        <f t="shared" si="450"/>
        <v>0</v>
      </c>
      <c r="AB525" s="13">
        <f t="shared" si="450"/>
        <v>0</v>
      </c>
      <c r="AC525" s="13">
        <f t="shared" si="450"/>
        <v>0</v>
      </c>
      <c r="AD525" s="13">
        <f t="shared" si="450"/>
        <v>0</v>
      </c>
      <c r="AE525" s="13">
        <f t="shared" si="450"/>
        <v>0</v>
      </c>
      <c r="AF525" s="13">
        <f t="shared" si="450"/>
        <v>0</v>
      </c>
      <c r="AG525" s="93"/>
      <c r="AH525" s="114"/>
      <c r="AI525" s="122"/>
    </row>
    <row r="526" spans="3:35">
      <c r="C526" s="12"/>
      <c r="D526" s="11" t="s">
        <v>89</v>
      </c>
      <c r="E526" s="12"/>
      <c r="F526" s="12"/>
      <c r="G526" s="12"/>
      <c r="H526" s="13">
        <v>0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3">
        <v>0</v>
      </c>
      <c r="V526" s="13">
        <v>0</v>
      </c>
      <c r="W526" s="13">
        <v>0</v>
      </c>
      <c r="X526" s="13">
        <v>0</v>
      </c>
      <c r="Y526" s="13">
        <v>0</v>
      </c>
      <c r="Z526" s="13">
        <v>0</v>
      </c>
      <c r="AA526" s="13">
        <v>0</v>
      </c>
      <c r="AB526" s="13">
        <v>0</v>
      </c>
      <c r="AC526" s="13">
        <v>0</v>
      </c>
      <c r="AD526" s="13">
        <v>0</v>
      </c>
      <c r="AE526" s="13">
        <v>0</v>
      </c>
      <c r="AF526" s="13">
        <v>0</v>
      </c>
      <c r="AG526" s="93"/>
      <c r="AH526" s="114"/>
      <c r="AI526" s="122"/>
    </row>
    <row r="527" spans="3:35">
      <c r="C527" s="12"/>
      <c r="D527" s="11" t="s">
        <v>122</v>
      </c>
      <c r="E527" s="12"/>
      <c r="F527" s="12"/>
      <c r="G527" s="12"/>
      <c r="H527" s="13">
        <v>0</v>
      </c>
      <c r="I527" s="13">
        <v>0</v>
      </c>
      <c r="J527" s="13">
        <v>0</v>
      </c>
      <c r="K527" s="13">
        <v>0</v>
      </c>
      <c r="L527" s="13">
        <v>0</v>
      </c>
      <c r="M527" s="13">
        <v>0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3">
        <v>0</v>
      </c>
      <c r="V527" s="13">
        <v>0</v>
      </c>
      <c r="W527" s="13">
        <v>0</v>
      </c>
      <c r="X527" s="13">
        <v>0</v>
      </c>
      <c r="Y527" s="13">
        <v>0</v>
      </c>
      <c r="Z527" s="13">
        <v>0</v>
      </c>
      <c r="AA527" s="13">
        <v>0</v>
      </c>
      <c r="AB527" s="13">
        <v>0</v>
      </c>
      <c r="AC527" s="13">
        <v>0</v>
      </c>
      <c r="AD527" s="13">
        <v>0</v>
      </c>
      <c r="AE527" s="13">
        <v>0</v>
      </c>
      <c r="AF527" s="13">
        <v>0</v>
      </c>
      <c r="AG527" s="93"/>
      <c r="AH527" s="114"/>
      <c r="AI527" s="122"/>
    </row>
    <row r="528" spans="3:35">
      <c r="C528" s="12"/>
      <c r="D528" s="11" t="s">
        <v>39</v>
      </c>
      <c r="E528" s="12"/>
      <c r="F528" s="12"/>
      <c r="G528" s="12"/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0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0</v>
      </c>
      <c r="AA528" s="13">
        <v>0</v>
      </c>
      <c r="AB528" s="13">
        <v>0</v>
      </c>
      <c r="AC528" s="13">
        <v>0</v>
      </c>
      <c r="AD528" s="13">
        <v>0</v>
      </c>
      <c r="AE528" s="13">
        <v>0</v>
      </c>
      <c r="AF528" s="13">
        <v>0</v>
      </c>
      <c r="AG528" s="93"/>
      <c r="AH528" s="114"/>
      <c r="AI528" s="122"/>
    </row>
    <row r="529" spans="3:35">
      <c r="C529" s="14"/>
      <c r="D529" s="15" t="s">
        <v>300</v>
      </c>
      <c r="E529" s="14"/>
      <c r="F529" s="14"/>
      <c r="G529" s="14"/>
      <c r="H529" s="16">
        <f>H530+H531+H532+H533+H534</f>
        <v>1070230.6489999995</v>
      </c>
      <c r="I529" s="16">
        <f t="shared" ref="I529:AF529" si="451">I530+I531+I532+I533+I534</f>
        <v>314524.99600000004</v>
      </c>
      <c r="J529" s="16">
        <f t="shared" si="451"/>
        <v>355426.74300000002</v>
      </c>
      <c r="K529" s="16">
        <f t="shared" si="451"/>
        <v>438115.25799999997</v>
      </c>
      <c r="L529" s="16">
        <f t="shared" si="451"/>
        <v>40901.747000000003</v>
      </c>
      <c r="M529" s="16">
        <f t="shared" si="451"/>
        <v>78663.293000000005</v>
      </c>
      <c r="N529" s="16">
        <f t="shared" si="451"/>
        <v>73371.437000000005</v>
      </c>
      <c r="O529" s="16">
        <f t="shared" si="451"/>
        <v>104682.84300000002</v>
      </c>
      <c r="P529" s="16">
        <f t="shared" si="451"/>
        <v>130086.186</v>
      </c>
      <c r="Q529" s="16">
        <f t="shared" si="451"/>
        <v>51311.498999999996</v>
      </c>
      <c r="R529" s="16">
        <f t="shared" si="451"/>
        <v>40750.422999999995</v>
      </c>
      <c r="S529" s="16">
        <f t="shared" si="451"/>
        <v>45538.224999999999</v>
      </c>
      <c r="T529" s="16">
        <f t="shared" si="451"/>
        <v>190400</v>
      </c>
      <c r="U529" s="16">
        <f t="shared" si="451"/>
        <v>66100</v>
      </c>
      <c r="V529" s="16">
        <f t="shared" si="451"/>
        <v>86300</v>
      </c>
      <c r="W529" s="16">
        <f t="shared" si="451"/>
        <v>38000</v>
      </c>
      <c r="X529" s="16">
        <f t="shared" si="451"/>
        <v>0</v>
      </c>
      <c r="Y529" s="16">
        <f t="shared" si="451"/>
        <v>0</v>
      </c>
      <c r="Z529" s="16">
        <f t="shared" si="451"/>
        <v>0</v>
      </c>
      <c r="AA529" s="16">
        <f t="shared" si="451"/>
        <v>0</v>
      </c>
      <c r="AB529" s="16">
        <f t="shared" si="451"/>
        <v>0</v>
      </c>
      <c r="AC529" s="16">
        <f t="shared" si="451"/>
        <v>0</v>
      </c>
      <c r="AD529" s="16">
        <f t="shared" si="451"/>
        <v>0</v>
      </c>
      <c r="AE529" s="16">
        <f t="shared" si="451"/>
        <v>0</v>
      </c>
      <c r="AF529" s="16">
        <f t="shared" si="451"/>
        <v>276688.64799999999</v>
      </c>
      <c r="AG529" s="94"/>
      <c r="AH529" s="121"/>
      <c r="AI529" s="122"/>
    </row>
    <row r="530" spans="3:35">
      <c r="C530" s="12"/>
      <c r="D530" s="11" t="s">
        <v>31</v>
      </c>
      <c r="E530" s="12"/>
      <c r="F530" s="12"/>
      <c r="G530" s="12"/>
      <c r="H530" s="13">
        <f>H260+H262+H265+H268+H271+H274+H277+H280+H283+H286+H289+H292+H295+H297+H299+H302+H305+H311+H322+H320+H308+H314+H317</f>
        <v>1040699.7239999996</v>
      </c>
      <c r="I530" s="13">
        <f t="shared" ref="I530:AF530" si="452">I260+I262+I265+I268+I271+I274+I277+I280+I283+I286+I289+I292+I295+I297+I299+I302+I305+I311+I322+I320+I308+I314+I317</f>
        <v>313484.99600000004</v>
      </c>
      <c r="J530" s="13">
        <f t="shared" si="452"/>
        <v>354386.74300000002</v>
      </c>
      <c r="K530" s="13">
        <f>K260+K262+K265+K268+K271+K274+K277+K280+K283+K286+K289+K292+K295+K297+K299+K302+K305+K311+K322+K320+K308+K314+K317</f>
        <v>414443.06799999997</v>
      </c>
      <c r="L530" s="13">
        <f t="shared" si="452"/>
        <v>40901.747000000003</v>
      </c>
      <c r="M530" s="13">
        <f t="shared" si="452"/>
        <v>78663.293000000005</v>
      </c>
      <c r="N530" s="13">
        <f t="shared" si="452"/>
        <v>70208.277000000002</v>
      </c>
      <c r="O530" s="13">
        <f t="shared" si="452"/>
        <v>90171.919000000024</v>
      </c>
      <c r="P530" s="13">
        <f t="shared" si="452"/>
        <v>124654.86500000001</v>
      </c>
      <c r="Q530" s="13">
        <f t="shared" si="452"/>
        <v>50744.713999999993</v>
      </c>
      <c r="R530" s="13">
        <f t="shared" si="452"/>
        <v>37623.520999999993</v>
      </c>
      <c r="S530" s="13">
        <f t="shared" si="452"/>
        <v>43846.392</v>
      </c>
      <c r="T530" s="13">
        <f t="shared" si="452"/>
        <v>190400</v>
      </c>
      <c r="U530" s="13">
        <f t="shared" si="452"/>
        <v>66100</v>
      </c>
      <c r="V530" s="13">
        <f t="shared" si="452"/>
        <v>86300</v>
      </c>
      <c r="W530" s="13">
        <f t="shared" si="452"/>
        <v>38000</v>
      </c>
      <c r="X530" s="13">
        <f t="shared" si="452"/>
        <v>0</v>
      </c>
      <c r="Y530" s="13">
        <f t="shared" si="452"/>
        <v>0</v>
      </c>
      <c r="Z530" s="13">
        <f t="shared" si="452"/>
        <v>0</v>
      </c>
      <c r="AA530" s="13">
        <f t="shared" si="452"/>
        <v>0</v>
      </c>
      <c r="AB530" s="13">
        <f t="shared" si="452"/>
        <v>0</v>
      </c>
      <c r="AC530" s="13">
        <f t="shared" si="452"/>
        <v>0</v>
      </c>
      <c r="AD530" s="13">
        <f t="shared" si="452"/>
        <v>0</v>
      </c>
      <c r="AE530" s="13">
        <f t="shared" si="452"/>
        <v>0</v>
      </c>
      <c r="AF530" s="13">
        <f t="shared" si="452"/>
        <v>271869.913</v>
      </c>
      <c r="AG530" s="93"/>
      <c r="AH530" s="114"/>
      <c r="AI530" s="122"/>
    </row>
    <row r="531" spans="3:35">
      <c r="C531" s="12"/>
      <c r="D531" s="11" t="s">
        <v>41</v>
      </c>
      <c r="E531" s="12"/>
      <c r="F531" s="12"/>
      <c r="G531" s="12"/>
      <c r="H531" s="13">
        <f>H263+H266+H269+H272+H275+H278+H284+H287+H290+H293+H300+H303+H306+H312+H309+H315+H318</f>
        <v>28490.924999999996</v>
      </c>
      <c r="I531" s="13">
        <f t="shared" ref="I531:AF531" si="453">I263+I266+I269+I272+I275+I278+I284+I287+I290+I293+I300+I303+I306+I312+I309+I315+I318</f>
        <v>0</v>
      </c>
      <c r="J531" s="13">
        <f t="shared" si="453"/>
        <v>0</v>
      </c>
      <c r="K531" s="13">
        <f t="shared" si="453"/>
        <v>23672.19</v>
      </c>
      <c r="L531" s="13">
        <f t="shared" si="453"/>
        <v>0</v>
      </c>
      <c r="M531" s="13">
        <f t="shared" si="453"/>
        <v>0</v>
      </c>
      <c r="N531" s="13">
        <f t="shared" si="453"/>
        <v>3163.1600000000003</v>
      </c>
      <c r="O531" s="13">
        <f t="shared" si="453"/>
        <v>14510.924000000001</v>
      </c>
      <c r="P531" s="13">
        <f t="shared" si="453"/>
        <v>5431.3209999999999</v>
      </c>
      <c r="Q531" s="13">
        <f t="shared" si="453"/>
        <v>566.78499999999997</v>
      </c>
      <c r="R531" s="13">
        <f>R263+R266+R269+R272+R275+R278+R284+R287+R290+R293+R300+R303+R306+R312+R309+R315+R318</f>
        <v>3126.902</v>
      </c>
      <c r="S531" s="13">
        <f t="shared" si="453"/>
        <v>1691.8330000000001</v>
      </c>
      <c r="T531" s="13">
        <f t="shared" si="453"/>
        <v>0</v>
      </c>
      <c r="U531" s="13">
        <f t="shared" si="453"/>
        <v>0</v>
      </c>
      <c r="V531" s="13">
        <f t="shared" si="453"/>
        <v>0</v>
      </c>
      <c r="W531" s="13">
        <f t="shared" si="453"/>
        <v>0</v>
      </c>
      <c r="X531" s="13">
        <f t="shared" si="453"/>
        <v>0</v>
      </c>
      <c r="Y531" s="13">
        <f t="shared" si="453"/>
        <v>0</v>
      </c>
      <c r="Z531" s="13">
        <f t="shared" si="453"/>
        <v>0</v>
      </c>
      <c r="AA531" s="13">
        <f t="shared" si="453"/>
        <v>0</v>
      </c>
      <c r="AB531" s="13">
        <f t="shared" si="453"/>
        <v>0</v>
      </c>
      <c r="AC531" s="13">
        <f t="shared" si="453"/>
        <v>0</v>
      </c>
      <c r="AD531" s="13">
        <f t="shared" si="453"/>
        <v>0</v>
      </c>
      <c r="AE531" s="13">
        <f t="shared" si="453"/>
        <v>0</v>
      </c>
      <c r="AF531" s="13">
        <f t="shared" si="453"/>
        <v>4818.7350000000006</v>
      </c>
      <c r="AG531" s="93"/>
      <c r="AH531" s="114"/>
      <c r="AI531" s="122"/>
    </row>
    <row r="532" spans="3:35">
      <c r="C532" s="12"/>
      <c r="D532" s="11" t="s">
        <v>89</v>
      </c>
      <c r="E532" s="12"/>
      <c r="F532" s="12"/>
      <c r="G532" s="12"/>
      <c r="H532" s="13">
        <f>0</f>
        <v>0</v>
      </c>
      <c r="I532" s="13">
        <v>0</v>
      </c>
      <c r="J532" s="13">
        <v>0</v>
      </c>
      <c r="K532" s="13">
        <v>0</v>
      </c>
      <c r="L532" s="13">
        <v>0</v>
      </c>
      <c r="M532" s="13">
        <v>0</v>
      </c>
      <c r="N532" s="13">
        <v>0</v>
      </c>
      <c r="O532" s="13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13">
        <v>0</v>
      </c>
      <c r="X532" s="13">
        <v>0</v>
      </c>
      <c r="Y532" s="13">
        <v>0</v>
      </c>
      <c r="Z532" s="13">
        <v>0</v>
      </c>
      <c r="AA532" s="13">
        <v>0</v>
      </c>
      <c r="AB532" s="13">
        <v>0</v>
      </c>
      <c r="AC532" s="13">
        <v>0</v>
      </c>
      <c r="AD532" s="13">
        <v>0</v>
      </c>
      <c r="AE532" s="13">
        <v>0</v>
      </c>
      <c r="AF532" s="13">
        <v>0</v>
      </c>
      <c r="AG532" s="93"/>
      <c r="AH532" s="114"/>
      <c r="AI532" s="122"/>
    </row>
    <row r="533" spans="3:35">
      <c r="C533" s="12"/>
      <c r="D533" s="11" t="s">
        <v>122</v>
      </c>
      <c r="E533" s="12"/>
      <c r="F533" s="12"/>
      <c r="G533" s="12"/>
      <c r="H533" s="13">
        <f>H281</f>
        <v>1040</v>
      </c>
      <c r="I533" s="13">
        <f t="shared" ref="I533:AF533" si="454">I281</f>
        <v>1040</v>
      </c>
      <c r="J533" s="13">
        <f t="shared" si="454"/>
        <v>1040</v>
      </c>
      <c r="K533" s="13">
        <f t="shared" si="454"/>
        <v>0</v>
      </c>
      <c r="L533" s="13">
        <f t="shared" si="454"/>
        <v>0</v>
      </c>
      <c r="M533" s="13">
        <f t="shared" si="454"/>
        <v>0</v>
      </c>
      <c r="N533" s="13">
        <f t="shared" si="454"/>
        <v>0</v>
      </c>
      <c r="O533" s="13">
        <f t="shared" si="454"/>
        <v>0</v>
      </c>
      <c r="P533" s="13">
        <f t="shared" si="454"/>
        <v>0</v>
      </c>
      <c r="Q533" s="13">
        <f t="shared" si="454"/>
        <v>0</v>
      </c>
      <c r="R533" s="13">
        <f t="shared" si="454"/>
        <v>0</v>
      </c>
      <c r="S533" s="13">
        <f t="shared" si="454"/>
        <v>0</v>
      </c>
      <c r="T533" s="13">
        <f t="shared" si="454"/>
        <v>0</v>
      </c>
      <c r="U533" s="13">
        <f t="shared" si="454"/>
        <v>0</v>
      </c>
      <c r="V533" s="13">
        <f t="shared" si="454"/>
        <v>0</v>
      </c>
      <c r="W533" s="13">
        <f t="shared" si="454"/>
        <v>0</v>
      </c>
      <c r="X533" s="13">
        <f t="shared" si="454"/>
        <v>0</v>
      </c>
      <c r="Y533" s="13">
        <f t="shared" si="454"/>
        <v>0</v>
      </c>
      <c r="Z533" s="13">
        <f t="shared" si="454"/>
        <v>0</v>
      </c>
      <c r="AA533" s="13">
        <f t="shared" si="454"/>
        <v>0</v>
      </c>
      <c r="AB533" s="13">
        <f t="shared" si="454"/>
        <v>0</v>
      </c>
      <c r="AC533" s="13">
        <f t="shared" si="454"/>
        <v>0</v>
      </c>
      <c r="AD533" s="13">
        <f t="shared" si="454"/>
        <v>0</v>
      </c>
      <c r="AE533" s="13">
        <f t="shared" si="454"/>
        <v>0</v>
      </c>
      <c r="AF533" s="13">
        <f t="shared" si="454"/>
        <v>0</v>
      </c>
      <c r="AG533" s="93"/>
      <c r="AH533" s="114"/>
      <c r="AI533" s="122"/>
    </row>
    <row r="534" spans="3:35">
      <c r="C534" s="12"/>
      <c r="D534" s="11" t="s">
        <v>39</v>
      </c>
      <c r="E534" s="12"/>
      <c r="F534" s="12"/>
      <c r="G534" s="12"/>
      <c r="H534" s="13">
        <v>0</v>
      </c>
      <c r="I534" s="13">
        <v>0</v>
      </c>
      <c r="J534" s="13">
        <v>0</v>
      </c>
      <c r="K534" s="13">
        <v>0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0</v>
      </c>
      <c r="Z534" s="13">
        <v>0</v>
      </c>
      <c r="AA534" s="13">
        <v>0</v>
      </c>
      <c r="AB534" s="13">
        <v>0</v>
      </c>
      <c r="AC534" s="13">
        <v>0</v>
      </c>
      <c r="AD534" s="13">
        <v>0</v>
      </c>
      <c r="AE534" s="13">
        <v>0</v>
      </c>
      <c r="AF534" s="13">
        <v>0</v>
      </c>
      <c r="AG534" s="93"/>
      <c r="AH534" s="114"/>
      <c r="AI534" s="122"/>
    </row>
    <row r="535" spans="3:35">
      <c r="C535" s="14"/>
      <c r="D535" s="15" t="s">
        <v>301</v>
      </c>
      <c r="E535" s="14"/>
      <c r="F535" s="14"/>
      <c r="G535" s="14"/>
      <c r="H535" s="16">
        <f>H536+H537+H538+H539+H540</f>
        <v>7083.97</v>
      </c>
      <c r="I535" s="16">
        <f t="shared" ref="I535:AF535" si="455">I536+I537+I538+I539+I540</f>
        <v>0</v>
      </c>
      <c r="J535" s="16">
        <f t="shared" si="455"/>
        <v>0</v>
      </c>
      <c r="K535" s="16">
        <f t="shared" si="455"/>
        <v>7083.97</v>
      </c>
      <c r="L535" s="16">
        <f t="shared" si="455"/>
        <v>0</v>
      </c>
      <c r="M535" s="16">
        <f t="shared" si="455"/>
        <v>2150</v>
      </c>
      <c r="N535" s="16">
        <f t="shared" si="455"/>
        <v>1180</v>
      </c>
      <c r="O535" s="16">
        <f t="shared" si="455"/>
        <v>500</v>
      </c>
      <c r="P535" s="16">
        <f t="shared" si="455"/>
        <v>2769.69</v>
      </c>
      <c r="Q535" s="16">
        <f t="shared" si="455"/>
        <v>484.28</v>
      </c>
      <c r="R535" s="16">
        <f t="shared" si="455"/>
        <v>0</v>
      </c>
      <c r="S535" s="16">
        <f t="shared" si="455"/>
        <v>0</v>
      </c>
      <c r="T535" s="16">
        <f t="shared" si="455"/>
        <v>0</v>
      </c>
      <c r="U535" s="16">
        <f t="shared" si="455"/>
        <v>0</v>
      </c>
      <c r="V535" s="16">
        <f t="shared" si="455"/>
        <v>0</v>
      </c>
      <c r="W535" s="16">
        <f t="shared" si="455"/>
        <v>0</v>
      </c>
      <c r="X535" s="16">
        <f t="shared" si="455"/>
        <v>0</v>
      </c>
      <c r="Y535" s="16">
        <f t="shared" si="455"/>
        <v>0</v>
      </c>
      <c r="Z535" s="16">
        <f t="shared" si="455"/>
        <v>0</v>
      </c>
      <c r="AA535" s="16">
        <f t="shared" si="455"/>
        <v>0</v>
      </c>
      <c r="AB535" s="16">
        <f t="shared" si="455"/>
        <v>0</v>
      </c>
      <c r="AC535" s="16">
        <f t="shared" si="455"/>
        <v>0</v>
      </c>
      <c r="AD535" s="16">
        <f t="shared" si="455"/>
        <v>0</v>
      </c>
      <c r="AE535" s="16">
        <f t="shared" si="455"/>
        <v>0</v>
      </c>
      <c r="AF535" s="16">
        <f t="shared" si="455"/>
        <v>0</v>
      </c>
      <c r="AG535" s="94"/>
      <c r="AH535" s="121"/>
      <c r="AI535" s="122"/>
    </row>
    <row r="536" spans="3:35">
      <c r="C536" s="12"/>
      <c r="D536" s="11" t="s">
        <v>31</v>
      </c>
      <c r="E536" s="12"/>
      <c r="F536" s="12"/>
      <c r="G536" s="12"/>
      <c r="H536" s="13">
        <f>H325+H327+H333+H329+H331</f>
        <v>7083.97</v>
      </c>
      <c r="I536" s="13">
        <f t="shared" ref="I536:AF536" si="456">I325+I327+I333+I329+I331</f>
        <v>0</v>
      </c>
      <c r="J536" s="13">
        <f t="shared" si="456"/>
        <v>0</v>
      </c>
      <c r="K536" s="13">
        <f t="shared" si="456"/>
        <v>7083.97</v>
      </c>
      <c r="L536" s="13">
        <f t="shared" si="456"/>
        <v>0</v>
      </c>
      <c r="M536" s="13">
        <f t="shared" si="456"/>
        <v>2150</v>
      </c>
      <c r="N536" s="13">
        <f t="shared" si="456"/>
        <v>1180</v>
      </c>
      <c r="O536" s="13">
        <f t="shared" si="456"/>
        <v>500</v>
      </c>
      <c r="P536" s="13">
        <f t="shared" si="456"/>
        <v>2769.69</v>
      </c>
      <c r="Q536" s="13">
        <f t="shared" si="456"/>
        <v>484.28</v>
      </c>
      <c r="R536" s="13">
        <f t="shared" si="456"/>
        <v>0</v>
      </c>
      <c r="S536" s="13">
        <f t="shared" si="456"/>
        <v>0</v>
      </c>
      <c r="T536" s="13">
        <f t="shared" si="456"/>
        <v>0</v>
      </c>
      <c r="U536" s="13">
        <f t="shared" si="456"/>
        <v>0</v>
      </c>
      <c r="V536" s="13">
        <f t="shared" si="456"/>
        <v>0</v>
      </c>
      <c r="W536" s="13">
        <f t="shared" si="456"/>
        <v>0</v>
      </c>
      <c r="X536" s="13">
        <f t="shared" si="456"/>
        <v>0</v>
      </c>
      <c r="Y536" s="13">
        <f t="shared" si="456"/>
        <v>0</v>
      </c>
      <c r="Z536" s="13">
        <f t="shared" si="456"/>
        <v>0</v>
      </c>
      <c r="AA536" s="13">
        <f t="shared" si="456"/>
        <v>0</v>
      </c>
      <c r="AB536" s="13">
        <f t="shared" si="456"/>
        <v>0</v>
      </c>
      <c r="AC536" s="13">
        <f t="shared" si="456"/>
        <v>0</v>
      </c>
      <c r="AD536" s="13">
        <f t="shared" si="456"/>
        <v>0</v>
      </c>
      <c r="AE536" s="13">
        <f t="shared" si="456"/>
        <v>0</v>
      </c>
      <c r="AF536" s="13">
        <f t="shared" si="456"/>
        <v>0</v>
      </c>
      <c r="AG536" s="93"/>
      <c r="AH536" s="114"/>
      <c r="AI536" s="122"/>
    </row>
    <row r="537" spans="3:35">
      <c r="C537" s="12"/>
      <c r="D537" s="11" t="s">
        <v>41</v>
      </c>
      <c r="E537" s="12"/>
      <c r="F537" s="12"/>
      <c r="G537" s="12"/>
      <c r="H537" s="13">
        <v>0</v>
      </c>
      <c r="I537" s="13">
        <v>0</v>
      </c>
      <c r="J537" s="13">
        <v>0</v>
      </c>
      <c r="K537" s="13">
        <v>0</v>
      </c>
      <c r="L537" s="13">
        <v>0</v>
      </c>
      <c r="M537" s="13">
        <v>0</v>
      </c>
      <c r="N537" s="13">
        <v>0</v>
      </c>
      <c r="O537" s="13">
        <v>0</v>
      </c>
      <c r="P537" s="13">
        <v>0</v>
      </c>
      <c r="Q537" s="13">
        <v>0</v>
      </c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>
        <v>0</v>
      </c>
      <c r="AG537" s="93"/>
      <c r="AH537" s="114"/>
      <c r="AI537" s="122"/>
    </row>
    <row r="538" spans="3:35">
      <c r="C538" s="12"/>
      <c r="D538" s="11" t="s">
        <v>89</v>
      </c>
      <c r="E538" s="12"/>
      <c r="F538" s="12"/>
      <c r="G538" s="12"/>
      <c r="H538" s="13">
        <v>0</v>
      </c>
      <c r="I538" s="13">
        <v>0</v>
      </c>
      <c r="J538" s="13">
        <v>0</v>
      </c>
      <c r="K538" s="13">
        <v>0</v>
      </c>
      <c r="L538" s="13">
        <v>0</v>
      </c>
      <c r="M538" s="13">
        <v>0</v>
      </c>
      <c r="N538" s="13">
        <v>0</v>
      </c>
      <c r="O538" s="13">
        <v>0</v>
      </c>
      <c r="P538" s="13">
        <v>0</v>
      </c>
      <c r="Q538" s="13">
        <v>0</v>
      </c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>
        <v>0</v>
      </c>
      <c r="AG538" s="93"/>
      <c r="AH538" s="114"/>
      <c r="AI538" s="122"/>
    </row>
    <row r="539" spans="3:35">
      <c r="C539" s="12"/>
      <c r="D539" s="11" t="s">
        <v>122</v>
      </c>
      <c r="E539" s="12"/>
      <c r="F539" s="12"/>
      <c r="G539" s="12"/>
      <c r="H539" s="13">
        <v>0</v>
      </c>
      <c r="I539" s="13">
        <v>0</v>
      </c>
      <c r="J539" s="13">
        <v>0</v>
      </c>
      <c r="K539" s="13">
        <v>0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>
        <v>0</v>
      </c>
      <c r="AG539" s="93"/>
      <c r="AH539" s="114"/>
      <c r="AI539" s="122"/>
    </row>
    <row r="540" spans="3:35">
      <c r="C540" s="12"/>
      <c r="D540" s="11" t="s">
        <v>39</v>
      </c>
      <c r="E540" s="12"/>
      <c r="F540" s="12"/>
      <c r="G540" s="12"/>
      <c r="H540" s="13"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v>0</v>
      </c>
      <c r="N540" s="13">
        <v>0</v>
      </c>
      <c r="O540" s="13">
        <v>0</v>
      </c>
      <c r="P540" s="13">
        <v>0</v>
      </c>
      <c r="Q540" s="13">
        <v>0</v>
      </c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>
        <v>0</v>
      </c>
      <c r="AG540" s="93"/>
      <c r="AH540" s="114"/>
      <c r="AI540" s="122"/>
    </row>
    <row r="541" spans="3:35">
      <c r="C541" s="14"/>
      <c r="D541" s="15" t="s">
        <v>302</v>
      </c>
      <c r="E541" s="14"/>
      <c r="F541" s="14"/>
      <c r="G541" s="14"/>
      <c r="H541" s="16">
        <f>H542+H543+H544+H545+H546</f>
        <v>93582.847999999998</v>
      </c>
      <c r="I541" s="16">
        <f t="shared" ref="I541:AF541" si="457">I542+I543+I544+I545+I546</f>
        <v>44773.906999999999</v>
      </c>
      <c r="J541" s="16">
        <f t="shared" si="457"/>
        <v>46322.481</v>
      </c>
      <c r="K541" s="16">
        <f t="shared" si="457"/>
        <v>34026.970999999998</v>
      </c>
      <c r="L541" s="16">
        <f t="shared" si="457"/>
        <v>1548.5740000000001</v>
      </c>
      <c r="M541" s="16">
        <f t="shared" si="457"/>
        <v>3084.5</v>
      </c>
      <c r="N541" s="16">
        <f t="shared" si="457"/>
        <v>3522.9939999999997</v>
      </c>
      <c r="O541" s="16">
        <f t="shared" si="457"/>
        <v>3270.096</v>
      </c>
      <c r="P541" s="16">
        <f t="shared" si="457"/>
        <v>10052.267</v>
      </c>
      <c r="Q541" s="16">
        <f t="shared" si="457"/>
        <v>14097.114000000001</v>
      </c>
      <c r="R541" s="16">
        <f t="shared" si="457"/>
        <v>10753.891</v>
      </c>
      <c r="S541" s="16">
        <f t="shared" si="457"/>
        <v>2479.5050000000001</v>
      </c>
      <c r="T541" s="16">
        <f t="shared" si="457"/>
        <v>0</v>
      </c>
      <c r="U541" s="16">
        <f t="shared" si="457"/>
        <v>0</v>
      </c>
      <c r="V541" s="16">
        <f t="shared" si="457"/>
        <v>0</v>
      </c>
      <c r="W541" s="16">
        <f t="shared" si="457"/>
        <v>0</v>
      </c>
      <c r="X541" s="16">
        <f t="shared" si="457"/>
        <v>0</v>
      </c>
      <c r="Y541" s="16">
        <f t="shared" si="457"/>
        <v>0</v>
      </c>
      <c r="Z541" s="16">
        <f t="shared" si="457"/>
        <v>0</v>
      </c>
      <c r="AA541" s="16">
        <f t="shared" si="457"/>
        <v>0</v>
      </c>
      <c r="AB541" s="16">
        <f t="shared" si="457"/>
        <v>0</v>
      </c>
      <c r="AC541" s="16">
        <f t="shared" si="457"/>
        <v>0</v>
      </c>
      <c r="AD541" s="16">
        <f t="shared" si="457"/>
        <v>0</v>
      </c>
      <c r="AE541" s="16">
        <f t="shared" si="457"/>
        <v>0</v>
      </c>
      <c r="AF541" s="16">
        <f t="shared" si="457"/>
        <v>13219.975</v>
      </c>
      <c r="AG541" s="94"/>
      <c r="AH541" s="121"/>
      <c r="AI541" s="122"/>
    </row>
    <row r="542" spans="3:35">
      <c r="C542" s="12"/>
      <c r="D542" s="11" t="s">
        <v>31</v>
      </c>
      <c r="E542" s="12"/>
      <c r="F542" s="12"/>
      <c r="G542" s="12"/>
      <c r="H542" s="13">
        <f>H336+H348+H350+H339+H342+H345</f>
        <v>75660.883999999991</v>
      </c>
      <c r="I542" s="13">
        <f t="shared" ref="I542:AE542" si="458">I336+I348+I350+I339+I342+I345</f>
        <v>39723.686999999998</v>
      </c>
      <c r="J542" s="13">
        <f t="shared" si="458"/>
        <v>41272.260999999999</v>
      </c>
      <c r="K542" s="13">
        <f t="shared" si="458"/>
        <v>21156.806</v>
      </c>
      <c r="L542" s="13">
        <f t="shared" si="458"/>
        <v>1548.5740000000001</v>
      </c>
      <c r="M542" s="13">
        <f t="shared" si="458"/>
        <v>3084.5</v>
      </c>
      <c r="N542" s="13">
        <f t="shared" si="458"/>
        <v>3522.9939999999997</v>
      </c>
      <c r="O542" s="13">
        <f t="shared" si="458"/>
        <v>3270.096</v>
      </c>
      <c r="P542" s="13">
        <f t="shared" si="458"/>
        <v>4594.2049999999999</v>
      </c>
      <c r="Q542" s="13">
        <f t="shared" si="458"/>
        <v>6685.0110000000004</v>
      </c>
      <c r="R542" s="13">
        <f t="shared" si="458"/>
        <v>10752.312</v>
      </c>
      <c r="S542" s="13">
        <f t="shared" si="458"/>
        <v>2479.5050000000001</v>
      </c>
      <c r="T542" s="13">
        <f t="shared" si="458"/>
        <v>0</v>
      </c>
      <c r="U542" s="13">
        <f t="shared" si="458"/>
        <v>0</v>
      </c>
      <c r="V542" s="13">
        <f t="shared" si="458"/>
        <v>0</v>
      </c>
      <c r="W542" s="13">
        <f t="shared" si="458"/>
        <v>0</v>
      </c>
      <c r="X542" s="13">
        <f t="shared" si="458"/>
        <v>0</v>
      </c>
      <c r="Y542" s="13">
        <f t="shared" si="458"/>
        <v>0</v>
      </c>
      <c r="Z542" s="13">
        <f t="shared" si="458"/>
        <v>0</v>
      </c>
      <c r="AA542" s="13">
        <f t="shared" si="458"/>
        <v>0</v>
      </c>
      <c r="AB542" s="13">
        <f t="shared" si="458"/>
        <v>0</v>
      </c>
      <c r="AC542" s="13">
        <f t="shared" si="458"/>
        <v>0</v>
      </c>
      <c r="AD542" s="13">
        <f t="shared" si="458"/>
        <v>0</v>
      </c>
      <c r="AE542" s="13">
        <f t="shared" si="458"/>
        <v>0</v>
      </c>
      <c r="AF542" s="13">
        <f t="shared" ref="AF542" si="459">AF336+AF348+AF350+AF339+AF342</f>
        <v>13218.396000000001</v>
      </c>
      <c r="AG542" s="93"/>
      <c r="AH542" s="114"/>
      <c r="AI542" s="122"/>
    </row>
    <row r="543" spans="3:35">
      <c r="C543" s="12"/>
      <c r="D543" s="11" t="s">
        <v>41</v>
      </c>
      <c r="E543" s="12"/>
      <c r="F543" s="12"/>
      <c r="G543" s="12"/>
      <c r="H543" s="13">
        <f>H340+H343+H346</f>
        <v>12871.743999999999</v>
      </c>
      <c r="I543" s="13">
        <f t="shared" ref="I543:AF543" si="460">I340+I343+I346</f>
        <v>0</v>
      </c>
      <c r="J543" s="13">
        <f t="shared" si="460"/>
        <v>0</v>
      </c>
      <c r="K543" s="13">
        <f t="shared" si="460"/>
        <v>12870.164999999999</v>
      </c>
      <c r="L543" s="13">
        <f t="shared" si="460"/>
        <v>0</v>
      </c>
      <c r="M543" s="13">
        <f t="shared" si="460"/>
        <v>0</v>
      </c>
      <c r="N543" s="13">
        <f t="shared" si="460"/>
        <v>0</v>
      </c>
      <c r="O543" s="13">
        <f t="shared" si="460"/>
        <v>0</v>
      </c>
      <c r="P543" s="13">
        <f t="shared" si="460"/>
        <v>5458.0619999999999</v>
      </c>
      <c r="Q543" s="13">
        <f t="shared" si="460"/>
        <v>7412.1030000000001</v>
      </c>
      <c r="R543" s="13">
        <f t="shared" si="460"/>
        <v>1.579</v>
      </c>
      <c r="S543" s="13">
        <f t="shared" si="460"/>
        <v>0</v>
      </c>
      <c r="T543" s="13">
        <f t="shared" si="460"/>
        <v>0</v>
      </c>
      <c r="U543" s="13">
        <f t="shared" si="460"/>
        <v>0</v>
      </c>
      <c r="V543" s="13">
        <f t="shared" si="460"/>
        <v>0</v>
      </c>
      <c r="W543" s="13">
        <f t="shared" si="460"/>
        <v>0</v>
      </c>
      <c r="X543" s="13">
        <f t="shared" si="460"/>
        <v>0</v>
      </c>
      <c r="Y543" s="13">
        <f t="shared" si="460"/>
        <v>0</v>
      </c>
      <c r="Z543" s="13">
        <f t="shared" si="460"/>
        <v>0</v>
      </c>
      <c r="AA543" s="13">
        <f t="shared" si="460"/>
        <v>0</v>
      </c>
      <c r="AB543" s="13">
        <f t="shared" si="460"/>
        <v>0</v>
      </c>
      <c r="AC543" s="13">
        <f t="shared" si="460"/>
        <v>0</v>
      </c>
      <c r="AD543" s="13">
        <f t="shared" si="460"/>
        <v>0</v>
      </c>
      <c r="AE543" s="13">
        <f t="shared" si="460"/>
        <v>0</v>
      </c>
      <c r="AF543" s="13">
        <f t="shared" si="460"/>
        <v>1.579</v>
      </c>
      <c r="AG543" s="123"/>
      <c r="AH543" s="123"/>
      <c r="AI543" s="122"/>
    </row>
    <row r="544" spans="3:35">
      <c r="C544" s="12"/>
      <c r="D544" s="11" t="s">
        <v>89</v>
      </c>
      <c r="E544" s="12"/>
      <c r="F544" s="12"/>
      <c r="G544" s="12"/>
      <c r="H544" s="13">
        <f>H337</f>
        <v>5050.22</v>
      </c>
      <c r="I544" s="13">
        <f t="shared" ref="I544:AF544" si="461">I337</f>
        <v>5050.22</v>
      </c>
      <c r="J544" s="13">
        <f t="shared" si="461"/>
        <v>5050.22</v>
      </c>
      <c r="K544" s="13">
        <f t="shared" si="461"/>
        <v>0</v>
      </c>
      <c r="L544" s="13">
        <f t="shared" si="461"/>
        <v>0</v>
      </c>
      <c r="M544" s="13">
        <f t="shared" si="461"/>
        <v>0</v>
      </c>
      <c r="N544" s="13">
        <f t="shared" si="461"/>
        <v>0</v>
      </c>
      <c r="O544" s="13">
        <f t="shared" si="461"/>
        <v>0</v>
      </c>
      <c r="P544" s="13">
        <f t="shared" si="461"/>
        <v>0</v>
      </c>
      <c r="Q544" s="13">
        <f t="shared" si="461"/>
        <v>0</v>
      </c>
      <c r="R544" s="13">
        <f t="shared" si="461"/>
        <v>0</v>
      </c>
      <c r="S544" s="13">
        <f t="shared" si="461"/>
        <v>0</v>
      </c>
      <c r="T544" s="13">
        <f t="shared" si="461"/>
        <v>0</v>
      </c>
      <c r="U544" s="13">
        <f t="shared" si="461"/>
        <v>0</v>
      </c>
      <c r="V544" s="13">
        <f t="shared" si="461"/>
        <v>0</v>
      </c>
      <c r="W544" s="13">
        <f t="shared" si="461"/>
        <v>0</v>
      </c>
      <c r="X544" s="13">
        <f t="shared" si="461"/>
        <v>0</v>
      </c>
      <c r="Y544" s="13">
        <f t="shared" si="461"/>
        <v>0</v>
      </c>
      <c r="Z544" s="13">
        <f t="shared" si="461"/>
        <v>0</v>
      </c>
      <c r="AA544" s="13">
        <f t="shared" si="461"/>
        <v>0</v>
      </c>
      <c r="AB544" s="13">
        <f t="shared" si="461"/>
        <v>0</v>
      </c>
      <c r="AC544" s="13">
        <f t="shared" si="461"/>
        <v>0</v>
      </c>
      <c r="AD544" s="13">
        <f t="shared" si="461"/>
        <v>0</v>
      </c>
      <c r="AE544" s="13">
        <f t="shared" si="461"/>
        <v>0</v>
      </c>
      <c r="AF544" s="13">
        <f t="shared" si="461"/>
        <v>0</v>
      </c>
      <c r="AG544" s="93"/>
      <c r="AH544" s="114"/>
      <c r="AI544" s="122"/>
    </row>
    <row r="545" spans="3:35">
      <c r="C545" s="12"/>
      <c r="D545" s="11" t="s">
        <v>122</v>
      </c>
      <c r="E545" s="12"/>
      <c r="F545" s="12"/>
      <c r="G545" s="12"/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0</v>
      </c>
      <c r="P545" s="13">
        <v>0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0</v>
      </c>
      <c r="X545" s="13">
        <v>0</v>
      </c>
      <c r="Y545" s="13">
        <v>0</v>
      </c>
      <c r="Z545" s="13">
        <v>0</v>
      </c>
      <c r="AA545" s="13">
        <v>0</v>
      </c>
      <c r="AB545" s="13">
        <v>0</v>
      </c>
      <c r="AC545" s="13">
        <v>0</v>
      </c>
      <c r="AD545" s="13">
        <v>0</v>
      </c>
      <c r="AE545" s="13">
        <v>0</v>
      </c>
      <c r="AF545" s="13">
        <v>0</v>
      </c>
      <c r="AG545" s="93"/>
      <c r="AH545" s="114"/>
      <c r="AI545" s="122"/>
    </row>
    <row r="546" spans="3:35">
      <c r="C546" s="12"/>
      <c r="D546" s="11" t="s">
        <v>39</v>
      </c>
      <c r="E546" s="12"/>
      <c r="F546" s="12"/>
      <c r="G546" s="12"/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0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13">
        <v>0</v>
      </c>
      <c r="V546" s="13">
        <v>0</v>
      </c>
      <c r="W546" s="13">
        <v>0</v>
      </c>
      <c r="X546" s="13">
        <v>0</v>
      </c>
      <c r="Y546" s="13">
        <v>0</v>
      </c>
      <c r="Z546" s="13">
        <v>0</v>
      </c>
      <c r="AA546" s="13">
        <v>0</v>
      </c>
      <c r="AB546" s="13">
        <v>0</v>
      </c>
      <c r="AC546" s="13">
        <v>0</v>
      </c>
      <c r="AD546" s="13">
        <v>0</v>
      </c>
      <c r="AE546" s="13">
        <v>0</v>
      </c>
      <c r="AF546" s="13">
        <v>0</v>
      </c>
      <c r="AG546" s="93"/>
      <c r="AH546" s="114"/>
      <c r="AI546" s="122"/>
    </row>
    <row r="547" spans="3:35">
      <c r="C547" s="17"/>
      <c r="D547" s="18" t="s">
        <v>303</v>
      </c>
      <c r="E547" s="17"/>
      <c r="F547" s="17"/>
      <c r="G547" s="17"/>
      <c r="H547" s="19">
        <f>H548</f>
        <v>74109.303</v>
      </c>
      <c r="I547" s="19">
        <f t="shared" ref="I547:AF547" si="462">I548</f>
        <v>28364.203000000001</v>
      </c>
      <c r="J547" s="19">
        <f t="shared" si="462"/>
        <v>30139.203000000001</v>
      </c>
      <c r="K547" s="19">
        <f t="shared" si="462"/>
        <v>25740.1</v>
      </c>
      <c r="L547" s="19">
        <f t="shared" si="462"/>
        <v>1775</v>
      </c>
      <c r="M547" s="19">
        <f t="shared" si="462"/>
        <v>4098</v>
      </c>
      <c r="N547" s="19">
        <f t="shared" si="462"/>
        <v>4000</v>
      </c>
      <c r="O547" s="19">
        <f t="shared" si="462"/>
        <v>4616.49</v>
      </c>
      <c r="P547" s="19">
        <f t="shared" si="462"/>
        <v>389.61</v>
      </c>
      <c r="Q547" s="19">
        <f t="shared" si="462"/>
        <v>12636</v>
      </c>
      <c r="R547" s="19">
        <f t="shared" si="462"/>
        <v>6540</v>
      </c>
      <c r="S547" s="19">
        <f t="shared" si="462"/>
        <v>6990</v>
      </c>
      <c r="T547" s="19">
        <f t="shared" si="462"/>
        <v>4700</v>
      </c>
      <c r="U547" s="19">
        <f t="shared" si="462"/>
        <v>4700</v>
      </c>
      <c r="V547" s="19">
        <f t="shared" si="462"/>
        <v>0</v>
      </c>
      <c r="W547" s="19">
        <f t="shared" si="462"/>
        <v>0</v>
      </c>
      <c r="X547" s="19">
        <f t="shared" si="462"/>
        <v>0</v>
      </c>
      <c r="Y547" s="19">
        <f t="shared" si="462"/>
        <v>0</v>
      </c>
      <c r="Z547" s="19">
        <f t="shared" si="462"/>
        <v>0</v>
      </c>
      <c r="AA547" s="19">
        <f t="shared" si="462"/>
        <v>0</v>
      </c>
      <c r="AB547" s="19">
        <f t="shared" si="462"/>
        <v>0</v>
      </c>
      <c r="AC547" s="19">
        <f t="shared" si="462"/>
        <v>0</v>
      </c>
      <c r="AD547" s="19">
        <f t="shared" si="462"/>
        <v>0</v>
      </c>
      <c r="AE547" s="19">
        <f t="shared" si="462"/>
        <v>0</v>
      </c>
      <c r="AF547" s="19">
        <f t="shared" si="462"/>
        <v>18230</v>
      </c>
      <c r="AG547" s="94"/>
      <c r="AH547" s="121"/>
      <c r="AI547" s="122"/>
    </row>
    <row r="548" spans="3:35">
      <c r="C548" s="12"/>
      <c r="D548" s="11" t="s">
        <v>31</v>
      </c>
      <c r="E548" s="12"/>
      <c r="F548" s="12"/>
      <c r="G548" s="12"/>
      <c r="H548" s="13">
        <f>H353</f>
        <v>74109.303</v>
      </c>
      <c r="I548" s="13">
        <f t="shared" ref="I548:AF548" si="463">I353</f>
        <v>28364.203000000001</v>
      </c>
      <c r="J548" s="13">
        <f t="shared" si="463"/>
        <v>30139.203000000001</v>
      </c>
      <c r="K548" s="13">
        <f t="shared" si="463"/>
        <v>25740.1</v>
      </c>
      <c r="L548" s="13">
        <f t="shared" si="463"/>
        <v>1775</v>
      </c>
      <c r="M548" s="13">
        <f t="shared" si="463"/>
        <v>4098</v>
      </c>
      <c r="N548" s="13">
        <f t="shared" si="463"/>
        <v>4000</v>
      </c>
      <c r="O548" s="13">
        <f>O353</f>
        <v>4616.49</v>
      </c>
      <c r="P548" s="13">
        <f t="shared" si="463"/>
        <v>389.61</v>
      </c>
      <c r="Q548" s="13">
        <f t="shared" si="463"/>
        <v>12636</v>
      </c>
      <c r="R548" s="13">
        <f t="shared" si="463"/>
        <v>6540</v>
      </c>
      <c r="S548" s="13">
        <f t="shared" si="463"/>
        <v>6990</v>
      </c>
      <c r="T548" s="13">
        <f t="shared" si="463"/>
        <v>4700</v>
      </c>
      <c r="U548" s="13">
        <f t="shared" si="463"/>
        <v>4700</v>
      </c>
      <c r="V548" s="13">
        <f t="shared" si="463"/>
        <v>0</v>
      </c>
      <c r="W548" s="13">
        <f t="shared" si="463"/>
        <v>0</v>
      </c>
      <c r="X548" s="13">
        <f t="shared" si="463"/>
        <v>0</v>
      </c>
      <c r="Y548" s="13">
        <f t="shared" si="463"/>
        <v>0</v>
      </c>
      <c r="Z548" s="13">
        <f t="shared" si="463"/>
        <v>0</v>
      </c>
      <c r="AA548" s="13">
        <f t="shared" si="463"/>
        <v>0</v>
      </c>
      <c r="AB548" s="13">
        <f t="shared" si="463"/>
        <v>0</v>
      </c>
      <c r="AC548" s="13">
        <f t="shared" si="463"/>
        <v>0</v>
      </c>
      <c r="AD548" s="13">
        <f t="shared" si="463"/>
        <v>0</v>
      </c>
      <c r="AE548" s="13">
        <f t="shared" si="463"/>
        <v>0</v>
      </c>
      <c r="AF548" s="13">
        <f t="shared" si="463"/>
        <v>18230</v>
      </c>
      <c r="AG548" s="93"/>
      <c r="AH548" s="114"/>
      <c r="AI548" s="122"/>
    </row>
    <row r="549" spans="3:35">
      <c r="C549" s="14"/>
      <c r="D549" s="15" t="s">
        <v>304</v>
      </c>
      <c r="E549" s="14"/>
      <c r="F549" s="14"/>
      <c r="G549" s="14"/>
      <c r="H549" s="16">
        <f>H550+H551+H552+H553+H554</f>
        <v>39040.107999999993</v>
      </c>
      <c r="I549" s="16">
        <f t="shared" ref="I549:AF549" si="464">I550+I551+I552+I553+I554</f>
        <v>20984.920999999998</v>
      </c>
      <c r="J549" s="16">
        <f t="shared" si="464"/>
        <v>23353.026999999998</v>
      </c>
      <c r="K549" s="16">
        <f t="shared" si="464"/>
        <v>15687.081</v>
      </c>
      <c r="L549" s="16">
        <f t="shared" si="464"/>
        <v>2368.1060000000002</v>
      </c>
      <c r="M549" s="16">
        <f t="shared" si="464"/>
        <v>2368.1060000000002</v>
      </c>
      <c r="N549" s="16">
        <f t="shared" si="464"/>
        <v>550</v>
      </c>
      <c r="O549" s="16">
        <f t="shared" si="464"/>
        <v>252.77600000000007</v>
      </c>
      <c r="P549" s="16">
        <f t="shared" si="464"/>
        <v>3823.808</v>
      </c>
      <c r="Q549" s="16">
        <f t="shared" si="464"/>
        <v>8692.3909999999996</v>
      </c>
      <c r="R549" s="16">
        <f t="shared" si="464"/>
        <v>0</v>
      </c>
      <c r="S549" s="16">
        <f t="shared" si="464"/>
        <v>0</v>
      </c>
      <c r="T549" s="16">
        <f t="shared" si="464"/>
        <v>0</v>
      </c>
      <c r="U549" s="16">
        <f t="shared" si="464"/>
        <v>0</v>
      </c>
      <c r="V549" s="16">
        <f t="shared" si="464"/>
        <v>0</v>
      </c>
      <c r="W549" s="16">
        <f t="shared" si="464"/>
        <v>0</v>
      </c>
      <c r="X549" s="16">
        <f t="shared" si="464"/>
        <v>0</v>
      </c>
      <c r="Y549" s="16">
        <f t="shared" si="464"/>
        <v>0</v>
      </c>
      <c r="Z549" s="16">
        <f t="shared" si="464"/>
        <v>0</v>
      </c>
      <c r="AA549" s="16">
        <f t="shared" si="464"/>
        <v>0</v>
      </c>
      <c r="AB549" s="16">
        <f t="shared" si="464"/>
        <v>0</v>
      </c>
      <c r="AC549" s="16">
        <f t="shared" si="464"/>
        <v>0</v>
      </c>
      <c r="AD549" s="16">
        <f t="shared" si="464"/>
        <v>0</v>
      </c>
      <c r="AE549" s="16">
        <f t="shared" si="464"/>
        <v>0</v>
      </c>
      <c r="AF549" s="16">
        <f t="shared" si="464"/>
        <v>0</v>
      </c>
      <c r="AG549" s="94"/>
      <c r="AH549" s="121"/>
      <c r="AI549" s="122"/>
    </row>
    <row r="550" spans="3:35">
      <c r="C550" s="12"/>
      <c r="D550" s="11" t="s">
        <v>31</v>
      </c>
      <c r="E550" s="12"/>
      <c r="F550" s="12"/>
      <c r="G550" s="12"/>
      <c r="H550" s="13">
        <f>H356+H360+H363+H366+H372+H358+H369</f>
        <v>34516.002999999997</v>
      </c>
      <c r="I550" s="13">
        <f t="shared" ref="I550:T550" si="465">I356+I360+I363+I366+I372+I358+I369</f>
        <v>20984.920999999998</v>
      </c>
      <c r="J550" s="13">
        <f t="shared" si="465"/>
        <v>23353.026999999998</v>
      </c>
      <c r="K550" s="13">
        <f t="shared" si="465"/>
        <v>11162.976000000001</v>
      </c>
      <c r="L550" s="13">
        <f t="shared" si="465"/>
        <v>2368.1060000000002</v>
      </c>
      <c r="M550" s="13">
        <f t="shared" si="465"/>
        <v>2368.1060000000002</v>
      </c>
      <c r="N550" s="13">
        <f t="shared" si="465"/>
        <v>550</v>
      </c>
      <c r="O550" s="13">
        <f t="shared" si="465"/>
        <v>237.90100000000001</v>
      </c>
      <c r="P550" s="13">
        <f t="shared" si="465"/>
        <v>2047.09</v>
      </c>
      <c r="Q550" s="13">
        <f t="shared" si="465"/>
        <v>5959.8789999999999</v>
      </c>
      <c r="R550" s="13">
        <f t="shared" si="465"/>
        <v>0</v>
      </c>
      <c r="S550" s="13">
        <f t="shared" si="465"/>
        <v>0</v>
      </c>
      <c r="T550" s="13">
        <f t="shared" si="465"/>
        <v>0</v>
      </c>
      <c r="U550" s="13">
        <f t="shared" ref="U550:AF550" si="466">U356+U360+U363+U366+U372+U358</f>
        <v>0</v>
      </c>
      <c r="V550" s="13">
        <f t="shared" si="466"/>
        <v>0</v>
      </c>
      <c r="W550" s="13">
        <f t="shared" si="466"/>
        <v>0</v>
      </c>
      <c r="X550" s="13">
        <f t="shared" si="466"/>
        <v>0</v>
      </c>
      <c r="Y550" s="13">
        <f t="shared" si="466"/>
        <v>0</v>
      </c>
      <c r="Z550" s="13">
        <f t="shared" si="466"/>
        <v>0</v>
      </c>
      <c r="AA550" s="13">
        <f t="shared" si="466"/>
        <v>0</v>
      </c>
      <c r="AB550" s="13">
        <f t="shared" si="466"/>
        <v>0</v>
      </c>
      <c r="AC550" s="13">
        <f t="shared" si="466"/>
        <v>0</v>
      </c>
      <c r="AD550" s="13">
        <f t="shared" si="466"/>
        <v>0</v>
      </c>
      <c r="AE550" s="13">
        <f t="shared" si="466"/>
        <v>0</v>
      </c>
      <c r="AF550" s="13">
        <f t="shared" si="466"/>
        <v>0</v>
      </c>
      <c r="AG550" s="93"/>
      <c r="AH550" s="114"/>
      <c r="AI550" s="122"/>
    </row>
    <row r="551" spans="3:35">
      <c r="C551" s="12"/>
      <c r="D551" s="11" t="s">
        <v>41</v>
      </c>
      <c r="E551" s="12"/>
      <c r="F551" s="12"/>
      <c r="G551" s="12"/>
      <c r="H551" s="13">
        <f>H361+H364+H367+H373+H370</f>
        <v>4524.1049999999996</v>
      </c>
      <c r="I551" s="13">
        <f t="shared" ref="I551:T551" si="467">I361+I364+I367+I373+I370</f>
        <v>0</v>
      </c>
      <c r="J551" s="13">
        <f t="shared" si="467"/>
        <v>0</v>
      </c>
      <c r="K551" s="13">
        <f t="shared" si="467"/>
        <v>4524.1049999999996</v>
      </c>
      <c r="L551" s="13">
        <f t="shared" si="467"/>
        <v>0</v>
      </c>
      <c r="M551" s="13">
        <f t="shared" si="467"/>
        <v>0</v>
      </c>
      <c r="N551" s="13">
        <f t="shared" si="467"/>
        <v>0</v>
      </c>
      <c r="O551" s="13">
        <f t="shared" si="467"/>
        <v>14.875000000000057</v>
      </c>
      <c r="P551" s="13">
        <f t="shared" si="467"/>
        <v>1776.7179999999998</v>
      </c>
      <c r="Q551" s="13">
        <f t="shared" si="467"/>
        <v>2732.5119999999997</v>
      </c>
      <c r="R551" s="13">
        <f t="shared" si="467"/>
        <v>0</v>
      </c>
      <c r="S551" s="13">
        <f t="shared" si="467"/>
        <v>0</v>
      </c>
      <c r="T551" s="13">
        <f t="shared" si="467"/>
        <v>0</v>
      </c>
      <c r="U551" s="13">
        <f t="shared" ref="U551:AF551" si="468">U361+U364+U367+U373</f>
        <v>0</v>
      </c>
      <c r="V551" s="13">
        <f t="shared" si="468"/>
        <v>0</v>
      </c>
      <c r="W551" s="13">
        <f t="shared" si="468"/>
        <v>0</v>
      </c>
      <c r="X551" s="13">
        <f t="shared" si="468"/>
        <v>0</v>
      </c>
      <c r="Y551" s="13">
        <f t="shared" si="468"/>
        <v>0</v>
      </c>
      <c r="Z551" s="13">
        <f t="shared" si="468"/>
        <v>0</v>
      </c>
      <c r="AA551" s="13">
        <f t="shared" si="468"/>
        <v>0</v>
      </c>
      <c r="AB551" s="13">
        <f t="shared" si="468"/>
        <v>0</v>
      </c>
      <c r="AC551" s="13">
        <f t="shared" si="468"/>
        <v>0</v>
      </c>
      <c r="AD551" s="13">
        <f t="shared" si="468"/>
        <v>0</v>
      </c>
      <c r="AE551" s="13">
        <f t="shared" si="468"/>
        <v>0</v>
      </c>
      <c r="AF551" s="13">
        <f t="shared" si="468"/>
        <v>0</v>
      </c>
      <c r="AG551" s="93"/>
      <c r="AH551" s="114"/>
      <c r="AI551" s="122"/>
    </row>
    <row r="552" spans="3:35">
      <c r="C552" s="12"/>
      <c r="D552" s="11" t="s">
        <v>89</v>
      </c>
      <c r="E552" s="12"/>
      <c r="F552" s="12"/>
      <c r="G552" s="12"/>
      <c r="H552" s="13">
        <v>0</v>
      </c>
      <c r="I552" s="13">
        <v>0</v>
      </c>
      <c r="J552" s="13">
        <v>0</v>
      </c>
      <c r="K552" s="13">
        <v>0</v>
      </c>
      <c r="L552" s="13">
        <v>0</v>
      </c>
      <c r="M552" s="13">
        <v>0</v>
      </c>
      <c r="N552" s="13">
        <v>0</v>
      </c>
      <c r="O552" s="13">
        <v>0</v>
      </c>
      <c r="P552" s="13">
        <v>0</v>
      </c>
      <c r="Q552" s="13">
        <v>0</v>
      </c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>
        <v>0</v>
      </c>
      <c r="AG552" s="93"/>
      <c r="AH552" s="114"/>
      <c r="AI552" s="122"/>
    </row>
    <row r="553" spans="3:35">
      <c r="C553" s="12"/>
      <c r="D553" s="11" t="s">
        <v>122</v>
      </c>
      <c r="E553" s="12"/>
      <c r="F553" s="12"/>
      <c r="G553" s="12"/>
      <c r="H553" s="13">
        <v>0</v>
      </c>
      <c r="I553" s="13">
        <v>0</v>
      </c>
      <c r="J553" s="13">
        <v>0</v>
      </c>
      <c r="K553" s="13">
        <v>0</v>
      </c>
      <c r="L553" s="13">
        <v>0</v>
      </c>
      <c r="M553" s="13">
        <v>0</v>
      </c>
      <c r="N553" s="13">
        <v>0</v>
      </c>
      <c r="O553" s="13">
        <v>0</v>
      </c>
      <c r="P553" s="13">
        <v>0</v>
      </c>
      <c r="Q553" s="13">
        <v>0</v>
      </c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>
        <v>0</v>
      </c>
      <c r="AG553" s="93"/>
      <c r="AH553" s="114"/>
      <c r="AI553" s="122"/>
    </row>
    <row r="554" spans="3:35">
      <c r="C554" s="12"/>
      <c r="D554" s="11" t="s">
        <v>39</v>
      </c>
      <c r="E554" s="12"/>
      <c r="F554" s="12"/>
      <c r="G554" s="12"/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0</v>
      </c>
      <c r="N554" s="13">
        <v>0</v>
      </c>
      <c r="O554" s="13">
        <v>0</v>
      </c>
      <c r="P554" s="13">
        <v>0</v>
      </c>
      <c r="Q554" s="13">
        <v>0</v>
      </c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>
        <v>0</v>
      </c>
      <c r="AG554" s="93"/>
      <c r="AH554" s="114"/>
      <c r="AI554" s="122"/>
    </row>
    <row r="555" spans="3:35">
      <c r="C555" s="14"/>
      <c r="D555" s="15" t="s">
        <v>305</v>
      </c>
      <c r="E555" s="14"/>
      <c r="F555" s="14"/>
      <c r="G555" s="14"/>
      <c r="H555" s="16">
        <f>H556+H557+H558+H559+H560</f>
        <v>1332098.0310299997</v>
      </c>
      <c r="I555" s="16">
        <f t="shared" ref="I555:AF555" si="469">I556+I557+I558+I559+I560</f>
        <v>979809.42000000016</v>
      </c>
      <c r="J555" s="16">
        <f t="shared" si="469"/>
        <v>1029979.639</v>
      </c>
      <c r="K555" s="16">
        <f t="shared" si="469"/>
        <v>280345.02202999999</v>
      </c>
      <c r="L555" s="16">
        <f t="shared" si="469"/>
        <v>50170.219000000005</v>
      </c>
      <c r="M555" s="16">
        <f t="shared" si="469"/>
        <v>62531.170999999995</v>
      </c>
      <c r="N555" s="16">
        <f t="shared" si="469"/>
        <v>75993.391000000003</v>
      </c>
      <c r="O555" s="16">
        <f t="shared" si="469"/>
        <v>35542.030030000002</v>
      </c>
      <c r="P555" s="16">
        <f t="shared" si="469"/>
        <v>36230.01</v>
      </c>
      <c r="Q555" s="16">
        <f t="shared" si="469"/>
        <v>70048.42</v>
      </c>
      <c r="R555" s="16">
        <f t="shared" si="469"/>
        <v>6762.5700000000006</v>
      </c>
      <c r="S555" s="16">
        <f t="shared" si="469"/>
        <v>5010.8</v>
      </c>
      <c r="T555" s="16">
        <f t="shared" si="469"/>
        <v>10000</v>
      </c>
      <c r="U555" s="16">
        <f t="shared" si="469"/>
        <v>5000</v>
      </c>
      <c r="V555" s="16">
        <f t="shared" si="469"/>
        <v>5000</v>
      </c>
      <c r="W555" s="16">
        <f t="shared" si="469"/>
        <v>0</v>
      </c>
      <c r="X555" s="16">
        <f t="shared" si="469"/>
        <v>0</v>
      </c>
      <c r="Y555" s="16">
        <f t="shared" si="469"/>
        <v>0</v>
      </c>
      <c r="Z555" s="16">
        <f t="shared" si="469"/>
        <v>0</v>
      </c>
      <c r="AA555" s="16">
        <f t="shared" si="469"/>
        <v>0</v>
      </c>
      <c r="AB555" s="16">
        <f t="shared" si="469"/>
        <v>0</v>
      </c>
      <c r="AC555" s="16">
        <f t="shared" si="469"/>
        <v>0</v>
      </c>
      <c r="AD555" s="16">
        <f t="shared" si="469"/>
        <v>0</v>
      </c>
      <c r="AE555" s="16">
        <f t="shared" si="469"/>
        <v>0</v>
      </c>
      <c r="AF555" s="16">
        <f t="shared" si="469"/>
        <v>21773.37</v>
      </c>
      <c r="AG555" s="94"/>
      <c r="AH555" s="121"/>
      <c r="AI555" s="122"/>
    </row>
    <row r="556" spans="3:35">
      <c r="C556" s="12"/>
      <c r="D556" s="11" t="s">
        <v>31</v>
      </c>
      <c r="E556" s="12"/>
      <c r="F556" s="12"/>
      <c r="G556" s="12"/>
      <c r="H556" s="13">
        <f>H376+H380+H383+H385+H389+H392+H395+H398+H401+H404+H409+H411+H413+H417+H423+H425+H407</f>
        <v>1116514.9660299998</v>
      </c>
      <c r="I556" s="13">
        <f t="shared" ref="I556:AA556" si="470">I376+I380+I383+I385+I389+I392+I395+I398+I401+I404+I409+I411+I413+I417+I423+I425+I407</f>
        <v>816835.80000000016</v>
      </c>
      <c r="J556" s="13">
        <f t="shared" si="470"/>
        <v>863473.06799999997</v>
      </c>
      <c r="K556" s="13">
        <f t="shared" si="470"/>
        <v>231268.52803000002</v>
      </c>
      <c r="L556" s="13">
        <f t="shared" si="470"/>
        <v>46637.268000000004</v>
      </c>
      <c r="M556" s="13">
        <f t="shared" si="470"/>
        <v>53360.138999999996</v>
      </c>
      <c r="N556" s="13">
        <f t="shared" si="470"/>
        <v>65298.614000000009</v>
      </c>
      <c r="O556" s="13">
        <f t="shared" si="470"/>
        <v>23747.865030000001</v>
      </c>
      <c r="P556" s="13">
        <f t="shared" si="470"/>
        <v>28528.006000000001</v>
      </c>
      <c r="Q556" s="13">
        <f t="shared" si="470"/>
        <v>60333.903999999995</v>
      </c>
      <c r="R556" s="13">
        <f t="shared" si="470"/>
        <v>6762.5700000000006</v>
      </c>
      <c r="S556" s="13">
        <f t="shared" si="470"/>
        <v>5010.8</v>
      </c>
      <c r="T556" s="13">
        <f t="shared" si="470"/>
        <v>10000</v>
      </c>
      <c r="U556" s="13">
        <f t="shared" si="470"/>
        <v>5000</v>
      </c>
      <c r="V556" s="13">
        <f t="shared" si="470"/>
        <v>5000</v>
      </c>
      <c r="W556" s="13">
        <f t="shared" si="470"/>
        <v>0</v>
      </c>
      <c r="X556" s="13">
        <f t="shared" si="470"/>
        <v>0</v>
      </c>
      <c r="Y556" s="13">
        <f t="shared" si="470"/>
        <v>0</v>
      </c>
      <c r="Z556" s="13">
        <f t="shared" si="470"/>
        <v>0</v>
      </c>
      <c r="AA556" s="13">
        <f t="shared" si="470"/>
        <v>0</v>
      </c>
      <c r="AB556" s="13">
        <f>AB376+AB380+AB383+AB385+AB389+AB392+AB395+AB398+AB401+AB404+AB409+AB411+AB413+AB423+AB425+AB407</f>
        <v>0</v>
      </c>
      <c r="AC556" s="13">
        <f>AC376+AC380+AC383+AC385+AC389+AC392+AC395+AC398+AC401+AC404+AC409+AC411+AC413+AC423+AC425+AC407</f>
        <v>0</v>
      </c>
      <c r="AD556" s="13">
        <f>AD376+AD380+AD383+AD385+AD389+AD392+AD395+AD398+AD401+AD404+AD409+AD411+AD413+AD423+AD425+AD407</f>
        <v>0</v>
      </c>
      <c r="AE556" s="13">
        <f>AE376+AE380+AE383+AE385+AE389+AE392+AE395+AE398+AE401+AE404+AE409+AE411+AE413+AE423+AE425+AE407</f>
        <v>0</v>
      </c>
      <c r="AF556" s="13">
        <f>AF376+AF380+AF383+AF385+AF389+AF392+AF395+AF398+AF401+AF404+AF409+AF411+AF413+AF423+AF425+AF407</f>
        <v>21773.37</v>
      </c>
      <c r="AG556" s="93"/>
      <c r="AH556" s="114"/>
      <c r="AI556" s="122"/>
    </row>
    <row r="557" spans="3:35">
      <c r="C557" s="12"/>
      <c r="D557" s="11" t="s">
        <v>41</v>
      </c>
      <c r="E557" s="12"/>
      <c r="F557" s="12"/>
      <c r="G557" s="12"/>
      <c r="H557" s="13">
        <f>H377+H386+H393+H396+H399+H414+H418</f>
        <v>145214.36400000003</v>
      </c>
      <c r="I557" s="13">
        <f t="shared" ref="I557:AF557" si="471">I377+I386+I393+I396+I399+I414+I418</f>
        <v>131996.62</v>
      </c>
      <c r="J557" s="13">
        <f t="shared" si="471"/>
        <v>131996.62</v>
      </c>
      <c r="K557" s="13">
        <f t="shared" si="471"/>
        <v>13217.744000000001</v>
      </c>
      <c r="L557" s="13">
        <f t="shared" si="471"/>
        <v>0</v>
      </c>
      <c r="M557" s="13">
        <f t="shared" si="471"/>
        <v>0</v>
      </c>
      <c r="N557" s="13">
        <f t="shared" si="471"/>
        <v>0</v>
      </c>
      <c r="O557" s="13">
        <f t="shared" si="471"/>
        <v>523.32500000000005</v>
      </c>
      <c r="P557" s="13">
        <f t="shared" si="471"/>
        <v>2979.9030000000002</v>
      </c>
      <c r="Q557" s="13">
        <f t="shared" si="471"/>
        <v>9714.5159999999996</v>
      </c>
      <c r="R557" s="13">
        <f t="shared" si="471"/>
        <v>0</v>
      </c>
      <c r="S557" s="13">
        <f t="shared" si="471"/>
        <v>0</v>
      </c>
      <c r="T557" s="13">
        <f t="shared" si="471"/>
        <v>0</v>
      </c>
      <c r="U557" s="13">
        <f t="shared" si="471"/>
        <v>0</v>
      </c>
      <c r="V557" s="13">
        <f t="shared" si="471"/>
        <v>0</v>
      </c>
      <c r="W557" s="13">
        <f t="shared" si="471"/>
        <v>0</v>
      </c>
      <c r="X557" s="13">
        <f t="shared" si="471"/>
        <v>0</v>
      </c>
      <c r="Y557" s="13">
        <f t="shared" si="471"/>
        <v>0</v>
      </c>
      <c r="Z557" s="13">
        <f t="shared" si="471"/>
        <v>0</v>
      </c>
      <c r="AA557" s="13">
        <f t="shared" si="471"/>
        <v>0</v>
      </c>
      <c r="AB557" s="13">
        <f t="shared" si="471"/>
        <v>0</v>
      </c>
      <c r="AC557" s="13">
        <f t="shared" si="471"/>
        <v>0</v>
      </c>
      <c r="AD557" s="13">
        <f t="shared" si="471"/>
        <v>0</v>
      </c>
      <c r="AE557" s="13">
        <f t="shared" si="471"/>
        <v>0</v>
      </c>
      <c r="AF557" s="13">
        <f t="shared" si="471"/>
        <v>0</v>
      </c>
      <c r="AG557" s="93"/>
      <c r="AH557" s="114"/>
      <c r="AI557" s="122"/>
    </row>
    <row r="558" spans="3:35">
      <c r="C558" s="12"/>
      <c r="D558" s="11" t="s">
        <v>89</v>
      </c>
      <c r="E558" s="12"/>
      <c r="F558" s="12"/>
      <c r="G558" s="12"/>
      <c r="H558" s="13">
        <v>0</v>
      </c>
      <c r="I558" s="13">
        <v>0</v>
      </c>
      <c r="J558" s="13">
        <v>0</v>
      </c>
      <c r="K558" s="13">
        <v>0</v>
      </c>
      <c r="L558" s="13">
        <v>0</v>
      </c>
      <c r="M558" s="13">
        <v>0</v>
      </c>
      <c r="N558" s="13">
        <v>0</v>
      </c>
      <c r="O558" s="13">
        <v>0</v>
      </c>
      <c r="P558" s="13">
        <v>0</v>
      </c>
      <c r="Q558" s="13">
        <v>0</v>
      </c>
      <c r="R558" s="13">
        <v>0</v>
      </c>
      <c r="S558" s="13">
        <v>0</v>
      </c>
      <c r="T558" s="13">
        <v>0</v>
      </c>
      <c r="U558" s="13">
        <v>0</v>
      </c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>
        <v>0</v>
      </c>
      <c r="AG558" s="93"/>
      <c r="AH558" s="114"/>
      <c r="AI558" s="122"/>
    </row>
    <row r="559" spans="3:35">
      <c r="C559" s="12"/>
      <c r="D559" s="11" t="s">
        <v>122</v>
      </c>
      <c r="E559" s="12"/>
      <c r="F559" s="12"/>
      <c r="G559" s="12"/>
      <c r="H559" s="13">
        <f t="shared" ref="H559:AF559" si="472">H381+H390+H402+H405</f>
        <v>47567.701000000001</v>
      </c>
      <c r="I559" s="13">
        <f t="shared" si="472"/>
        <v>8320</v>
      </c>
      <c r="J559" s="13">
        <f t="shared" si="472"/>
        <v>11852.951000000001</v>
      </c>
      <c r="K559" s="13">
        <f t="shared" si="472"/>
        <v>35714.75</v>
      </c>
      <c r="L559" s="13">
        <f t="shared" si="472"/>
        <v>3532.951</v>
      </c>
      <c r="M559" s="13">
        <f t="shared" si="472"/>
        <v>9171.0319999999992</v>
      </c>
      <c r="N559" s="13">
        <f t="shared" si="472"/>
        <v>10550.777</v>
      </c>
      <c r="O559" s="13">
        <f t="shared" si="472"/>
        <v>11270.84</v>
      </c>
      <c r="P559" s="13">
        <f t="shared" si="472"/>
        <v>4722.1010000000006</v>
      </c>
      <c r="Q559" s="13">
        <f t="shared" si="472"/>
        <v>0</v>
      </c>
      <c r="R559" s="13">
        <f t="shared" si="472"/>
        <v>0</v>
      </c>
      <c r="S559" s="13">
        <f t="shared" si="472"/>
        <v>0</v>
      </c>
      <c r="T559" s="13">
        <f t="shared" si="472"/>
        <v>0</v>
      </c>
      <c r="U559" s="13">
        <f t="shared" si="472"/>
        <v>0</v>
      </c>
      <c r="V559" s="13">
        <f t="shared" si="472"/>
        <v>0</v>
      </c>
      <c r="W559" s="13">
        <f t="shared" si="472"/>
        <v>0</v>
      </c>
      <c r="X559" s="13">
        <f t="shared" si="472"/>
        <v>0</v>
      </c>
      <c r="Y559" s="13">
        <f t="shared" si="472"/>
        <v>0</v>
      </c>
      <c r="Z559" s="13">
        <f t="shared" si="472"/>
        <v>0</v>
      </c>
      <c r="AA559" s="13">
        <f t="shared" si="472"/>
        <v>0</v>
      </c>
      <c r="AB559" s="13">
        <f t="shared" si="472"/>
        <v>0</v>
      </c>
      <c r="AC559" s="13">
        <f t="shared" si="472"/>
        <v>0</v>
      </c>
      <c r="AD559" s="13">
        <f t="shared" si="472"/>
        <v>0</v>
      </c>
      <c r="AE559" s="13">
        <f t="shared" si="472"/>
        <v>0</v>
      </c>
      <c r="AF559" s="13">
        <f t="shared" si="472"/>
        <v>0</v>
      </c>
      <c r="AG559" s="93"/>
      <c r="AH559" s="114"/>
      <c r="AI559" s="122"/>
    </row>
    <row r="560" spans="3:35">
      <c r="C560" s="12"/>
      <c r="D560" s="11" t="s">
        <v>39</v>
      </c>
      <c r="E560" s="12"/>
      <c r="F560" s="12"/>
      <c r="G560" s="12"/>
      <c r="H560" s="13">
        <f t="shared" ref="H560:AF560" si="473">H378+H387+H415</f>
        <v>22801</v>
      </c>
      <c r="I560" s="13">
        <f t="shared" si="473"/>
        <v>22657</v>
      </c>
      <c r="J560" s="13">
        <f t="shared" si="473"/>
        <v>22657</v>
      </c>
      <c r="K560" s="13">
        <f t="shared" si="473"/>
        <v>144</v>
      </c>
      <c r="L560" s="13">
        <f t="shared" si="473"/>
        <v>0</v>
      </c>
      <c r="M560" s="13">
        <f t="shared" si="473"/>
        <v>0</v>
      </c>
      <c r="N560" s="13">
        <f t="shared" si="473"/>
        <v>144</v>
      </c>
      <c r="O560" s="13">
        <f t="shared" si="473"/>
        <v>0</v>
      </c>
      <c r="P560" s="13">
        <f t="shared" si="473"/>
        <v>0</v>
      </c>
      <c r="Q560" s="13">
        <f t="shared" si="473"/>
        <v>0</v>
      </c>
      <c r="R560" s="13">
        <f t="shared" si="473"/>
        <v>0</v>
      </c>
      <c r="S560" s="13">
        <f t="shared" si="473"/>
        <v>0</v>
      </c>
      <c r="T560" s="13">
        <f t="shared" si="473"/>
        <v>0</v>
      </c>
      <c r="U560" s="13">
        <f t="shared" si="473"/>
        <v>0</v>
      </c>
      <c r="V560" s="13">
        <f t="shared" si="473"/>
        <v>0</v>
      </c>
      <c r="W560" s="13">
        <f t="shared" si="473"/>
        <v>0</v>
      </c>
      <c r="X560" s="13">
        <f t="shared" si="473"/>
        <v>0</v>
      </c>
      <c r="Y560" s="13">
        <f t="shared" si="473"/>
        <v>0</v>
      </c>
      <c r="Z560" s="13">
        <f t="shared" si="473"/>
        <v>0</v>
      </c>
      <c r="AA560" s="13">
        <f t="shared" si="473"/>
        <v>0</v>
      </c>
      <c r="AB560" s="13">
        <f t="shared" si="473"/>
        <v>0</v>
      </c>
      <c r="AC560" s="13">
        <f t="shared" si="473"/>
        <v>0</v>
      </c>
      <c r="AD560" s="13">
        <f t="shared" si="473"/>
        <v>0</v>
      </c>
      <c r="AE560" s="13">
        <f t="shared" si="473"/>
        <v>0</v>
      </c>
      <c r="AF560" s="13">
        <f t="shared" si="473"/>
        <v>0</v>
      </c>
      <c r="AG560" s="93"/>
      <c r="AH560" s="114"/>
      <c r="AI560" s="122"/>
    </row>
    <row r="561" spans="3:35">
      <c r="C561" s="14"/>
      <c r="D561" s="15" t="s">
        <v>306</v>
      </c>
      <c r="E561" s="14"/>
      <c r="F561" s="14"/>
      <c r="G561" s="14"/>
      <c r="H561" s="16">
        <f>H562+H563+H564+H565+H566</f>
        <v>632074.94699999993</v>
      </c>
      <c r="I561" s="16">
        <f t="shared" ref="I561:AF561" si="474">I562+I563+I564+I565+I566</f>
        <v>173913.96</v>
      </c>
      <c r="J561" s="16">
        <f t="shared" si="474"/>
        <v>346634.20799999998</v>
      </c>
      <c r="K561" s="16">
        <f t="shared" si="474"/>
        <v>260712.20899999992</v>
      </c>
      <c r="L561" s="16">
        <f t="shared" si="474"/>
        <v>172791.94799999997</v>
      </c>
      <c r="M561" s="16">
        <f t="shared" si="474"/>
        <v>173092.17399999997</v>
      </c>
      <c r="N561" s="16">
        <f t="shared" si="474"/>
        <v>39064.828000000001</v>
      </c>
      <c r="O561" s="16">
        <f t="shared" si="474"/>
        <v>8862.1099999999988</v>
      </c>
      <c r="P561" s="16">
        <f t="shared" si="474"/>
        <v>23302.727000000003</v>
      </c>
      <c r="Q561" s="16">
        <f t="shared" si="474"/>
        <v>16390.37</v>
      </c>
      <c r="R561" s="16">
        <f t="shared" si="474"/>
        <v>6820</v>
      </c>
      <c r="S561" s="16">
        <f t="shared" si="474"/>
        <v>1350</v>
      </c>
      <c r="T561" s="16">
        <f t="shared" si="474"/>
        <v>16558.53</v>
      </c>
      <c r="U561" s="16">
        <f t="shared" si="474"/>
        <v>16558.53</v>
      </c>
      <c r="V561" s="16">
        <f t="shared" si="474"/>
        <v>0</v>
      </c>
      <c r="W561" s="16">
        <f t="shared" si="474"/>
        <v>0</v>
      </c>
      <c r="X561" s="16">
        <f t="shared" si="474"/>
        <v>0</v>
      </c>
      <c r="Y561" s="16">
        <f t="shared" si="474"/>
        <v>0</v>
      </c>
      <c r="Z561" s="16">
        <f t="shared" si="474"/>
        <v>0</v>
      </c>
      <c r="AA561" s="16">
        <f t="shared" si="474"/>
        <v>0</v>
      </c>
      <c r="AB561" s="16">
        <f t="shared" si="474"/>
        <v>0</v>
      </c>
      <c r="AC561" s="16">
        <f t="shared" si="474"/>
        <v>0</v>
      </c>
      <c r="AD561" s="16">
        <f t="shared" si="474"/>
        <v>0</v>
      </c>
      <c r="AE561" s="16">
        <f t="shared" si="474"/>
        <v>0</v>
      </c>
      <c r="AF561" s="16">
        <f t="shared" si="474"/>
        <v>16858.53</v>
      </c>
      <c r="AG561" s="94"/>
      <c r="AH561" s="121"/>
      <c r="AI561" s="122"/>
    </row>
    <row r="562" spans="3:35">
      <c r="C562" s="12"/>
      <c r="D562" s="11" t="s">
        <v>31</v>
      </c>
      <c r="E562" s="12"/>
      <c r="F562" s="12"/>
      <c r="G562" s="12"/>
      <c r="H562" s="13">
        <f>H428+H431+H433+H436+H438+H441+H443+H445+H447+H449+H451+H453+H456+H459+H466+H464+H462</f>
        <v>467777.98899999988</v>
      </c>
      <c r="I562" s="13">
        <f t="shared" ref="I562:AA562" si="475">I428+I431+I433+I436+I438+I441+I443+I445+I447+I449+I451+I453+I456+I459+I466+I464+I462</f>
        <v>128527.04399999999</v>
      </c>
      <c r="J562" s="13">
        <f t="shared" si="475"/>
        <v>230281.79299999998</v>
      </c>
      <c r="K562" s="13">
        <f t="shared" si="475"/>
        <v>212767.66599999991</v>
      </c>
      <c r="L562" s="13">
        <f t="shared" si="475"/>
        <v>101826.44899999999</v>
      </c>
      <c r="M562" s="13">
        <f t="shared" si="475"/>
        <v>137532.13499999998</v>
      </c>
      <c r="N562" s="13">
        <f t="shared" si="475"/>
        <v>31360.670000000002</v>
      </c>
      <c r="O562" s="13">
        <f t="shared" si="475"/>
        <v>8623.882999999998</v>
      </c>
      <c r="P562" s="13">
        <f t="shared" si="475"/>
        <v>21415.732000000004</v>
      </c>
      <c r="Q562" s="13">
        <f t="shared" si="475"/>
        <v>13835.245999999999</v>
      </c>
      <c r="R562" s="13">
        <f t="shared" si="475"/>
        <v>6820</v>
      </c>
      <c r="S562" s="13">
        <f t="shared" si="475"/>
        <v>1350</v>
      </c>
      <c r="T562" s="13">
        <f t="shared" si="475"/>
        <v>16558.53</v>
      </c>
      <c r="U562" s="13">
        <f t="shared" si="475"/>
        <v>16558.53</v>
      </c>
      <c r="V562" s="13">
        <f t="shared" si="475"/>
        <v>0</v>
      </c>
      <c r="W562" s="13">
        <f t="shared" si="475"/>
        <v>0</v>
      </c>
      <c r="X562" s="13">
        <f t="shared" si="475"/>
        <v>0</v>
      </c>
      <c r="Y562" s="13">
        <f t="shared" si="475"/>
        <v>0</v>
      </c>
      <c r="Z562" s="13">
        <f t="shared" si="475"/>
        <v>0</v>
      </c>
      <c r="AA562" s="13">
        <f t="shared" si="475"/>
        <v>0</v>
      </c>
      <c r="AB562" s="13">
        <f>AB428+AB431+AB433+AB436+AB438+AB441+AB443+AB445+AB447+AB449+AB451+AB453+AB456+AB459+AB466+AB464</f>
        <v>0</v>
      </c>
      <c r="AC562" s="13">
        <f>AC428+AC431+AC433+AC436+AC438+AC441+AC443+AC445+AC447+AC449+AC451+AC453+AC456+AC459+AC466+AC464</f>
        <v>0</v>
      </c>
      <c r="AD562" s="13">
        <f>AD428+AD431+AD433+AD436+AD438+AD441+AD443+AD445+AD447+AD449+AD451+AD453+AD456+AD459+AD466+AD464</f>
        <v>0</v>
      </c>
      <c r="AE562" s="13">
        <f>AE428+AE431+AE433+AE436+AE438+AE441+AE443+AE445+AE447+AE449+AE451+AE453+AE456+AE459+AE466+AE464</f>
        <v>0</v>
      </c>
      <c r="AF562" s="13">
        <f>AF428+AF431+AF433+AF436+AF438+AF441+AF443+AF445+AF447+AF449+AF451+AF453+AF456+AF459+AF466+AF464</f>
        <v>16858.53</v>
      </c>
      <c r="AG562" s="93"/>
      <c r="AH562" s="114"/>
      <c r="AI562" s="122"/>
    </row>
    <row r="563" spans="3:35">
      <c r="C563" s="12"/>
      <c r="D563" s="11" t="s">
        <v>41</v>
      </c>
      <c r="E563" s="12"/>
      <c r="F563" s="12"/>
      <c r="G563" s="12"/>
      <c r="H563" s="13">
        <f t="shared" ref="H563:AF563" si="476">H429+H434+H439+H454+H457+H460</f>
        <v>164296.95799999998</v>
      </c>
      <c r="I563" s="13">
        <f t="shared" si="476"/>
        <v>45386.915999999997</v>
      </c>
      <c r="J563" s="13">
        <f t="shared" si="476"/>
        <v>116352.41499999999</v>
      </c>
      <c r="K563" s="13">
        <f t="shared" si="476"/>
        <v>47944.542999999998</v>
      </c>
      <c r="L563" s="13">
        <f t="shared" si="476"/>
        <v>70965.498999999996</v>
      </c>
      <c r="M563" s="13">
        <f t="shared" si="476"/>
        <v>35560.038999999997</v>
      </c>
      <c r="N563" s="13">
        <f t="shared" si="476"/>
        <v>7704.1580000000004</v>
      </c>
      <c r="O563" s="13">
        <f t="shared" si="476"/>
        <v>238.227</v>
      </c>
      <c r="P563" s="13">
        <f t="shared" si="476"/>
        <v>1886.9949999999999</v>
      </c>
      <c r="Q563" s="13">
        <f t="shared" si="476"/>
        <v>2555.1239999999998</v>
      </c>
      <c r="R563" s="13">
        <f t="shared" si="476"/>
        <v>0</v>
      </c>
      <c r="S563" s="13">
        <f t="shared" si="476"/>
        <v>0</v>
      </c>
      <c r="T563" s="13">
        <f t="shared" si="476"/>
        <v>0</v>
      </c>
      <c r="U563" s="13">
        <f t="shared" si="476"/>
        <v>0</v>
      </c>
      <c r="V563" s="13">
        <f t="shared" si="476"/>
        <v>0</v>
      </c>
      <c r="W563" s="13">
        <f t="shared" si="476"/>
        <v>0</v>
      </c>
      <c r="X563" s="13">
        <f t="shared" si="476"/>
        <v>0</v>
      </c>
      <c r="Y563" s="13">
        <f t="shared" si="476"/>
        <v>0</v>
      </c>
      <c r="Z563" s="13">
        <f t="shared" si="476"/>
        <v>0</v>
      </c>
      <c r="AA563" s="13">
        <f t="shared" si="476"/>
        <v>0</v>
      </c>
      <c r="AB563" s="13">
        <f t="shared" si="476"/>
        <v>0</v>
      </c>
      <c r="AC563" s="13">
        <f t="shared" si="476"/>
        <v>0</v>
      </c>
      <c r="AD563" s="13">
        <f t="shared" si="476"/>
        <v>0</v>
      </c>
      <c r="AE563" s="13">
        <f t="shared" si="476"/>
        <v>0</v>
      </c>
      <c r="AF563" s="13">
        <f t="shared" si="476"/>
        <v>0</v>
      </c>
      <c r="AG563" s="93"/>
      <c r="AH563" s="114"/>
      <c r="AI563" s="122"/>
    </row>
    <row r="564" spans="3:35">
      <c r="C564" s="12"/>
      <c r="D564" s="11" t="s">
        <v>89</v>
      </c>
      <c r="E564" s="12"/>
      <c r="F564" s="12"/>
      <c r="G564" s="12"/>
      <c r="H564" s="13">
        <v>0</v>
      </c>
      <c r="I564" s="13">
        <v>0</v>
      </c>
      <c r="J564" s="13">
        <v>0</v>
      </c>
      <c r="K564" s="13">
        <v>0</v>
      </c>
      <c r="L564" s="13">
        <v>0</v>
      </c>
      <c r="M564" s="13">
        <v>0</v>
      </c>
      <c r="N564" s="13">
        <v>0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13">
        <v>0</v>
      </c>
      <c r="X564" s="13">
        <v>0</v>
      </c>
      <c r="Y564" s="13">
        <v>0</v>
      </c>
      <c r="Z564" s="13">
        <v>0</v>
      </c>
      <c r="AA564" s="13">
        <v>0</v>
      </c>
      <c r="AB564" s="13">
        <v>0</v>
      </c>
      <c r="AC564" s="13">
        <v>0</v>
      </c>
      <c r="AD564" s="13">
        <v>0</v>
      </c>
      <c r="AE564" s="13">
        <v>0</v>
      </c>
      <c r="AF564" s="13">
        <v>0</v>
      </c>
      <c r="AG564" s="93"/>
      <c r="AH564" s="114"/>
      <c r="AI564" s="122"/>
    </row>
    <row r="565" spans="3:35">
      <c r="C565" s="12"/>
      <c r="D565" s="11" t="s">
        <v>122</v>
      </c>
      <c r="E565" s="12"/>
      <c r="F565" s="12"/>
      <c r="G565" s="12"/>
      <c r="H565" s="13">
        <v>0</v>
      </c>
      <c r="I565" s="13">
        <v>0</v>
      </c>
      <c r="J565" s="13">
        <v>0</v>
      </c>
      <c r="K565" s="13">
        <v>0</v>
      </c>
      <c r="L565" s="13">
        <v>0</v>
      </c>
      <c r="M565" s="13">
        <v>0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3">
        <v>0</v>
      </c>
      <c r="T565" s="13">
        <v>0</v>
      </c>
      <c r="U565" s="13">
        <v>0</v>
      </c>
      <c r="V565" s="13">
        <v>0</v>
      </c>
      <c r="W565" s="13">
        <v>0</v>
      </c>
      <c r="X565" s="13">
        <v>0</v>
      </c>
      <c r="Y565" s="13">
        <v>0</v>
      </c>
      <c r="Z565" s="13">
        <v>0</v>
      </c>
      <c r="AA565" s="13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93"/>
      <c r="AH565" s="114"/>
      <c r="AI565" s="122"/>
    </row>
    <row r="566" spans="3:35">
      <c r="C566" s="12"/>
      <c r="D566" s="11" t="s">
        <v>39</v>
      </c>
      <c r="E566" s="12"/>
      <c r="F566" s="12"/>
      <c r="G566" s="12"/>
      <c r="H566" s="13">
        <v>0</v>
      </c>
      <c r="I566" s="13">
        <v>0</v>
      </c>
      <c r="J566" s="13">
        <v>0</v>
      </c>
      <c r="K566" s="13">
        <v>0</v>
      </c>
      <c r="L566" s="13">
        <v>0</v>
      </c>
      <c r="M566" s="13">
        <v>0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0</v>
      </c>
      <c r="AA566" s="13">
        <v>0</v>
      </c>
      <c r="AB566" s="13">
        <v>0</v>
      </c>
      <c r="AC566" s="13">
        <v>0</v>
      </c>
      <c r="AD566" s="13">
        <v>0</v>
      </c>
      <c r="AE566" s="13">
        <v>0</v>
      </c>
      <c r="AF566" s="13">
        <v>0</v>
      </c>
      <c r="AG566" s="93"/>
      <c r="AH566" s="114"/>
      <c r="AI566" s="122"/>
    </row>
    <row r="567" spans="3:35">
      <c r="C567" s="14"/>
      <c r="D567" s="15" t="s">
        <v>307</v>
      </c>
      <c r="E567" s="14"/>
      <c r="F567" s="14"/>
      <c r="G567" s="14"/>
      <c r="H567" s="16">
        <f>H568+H569+H570+H571+H572</f>
        <v>346111.97499999998</v>
      </c>
      <c r="I567" s="16">
        <f t="shared" ref="I567:AF567" si="477">I568+I569+I570+I571+I572</f>
        <v>51809.406999999999</v>
      </c>
      <c r="J567" s="16">
        <f t="shared" si="477"/>
        <v>54346.699000000001</v>
      </c>
      <c r="K567" s="16">
        <f t="shared" si="477"/>
        <v>272632.27599999995</v>
      </c>
      <c r="L567" s="16">
        <f t="shared" si="477"/>
        <v>2537.2919999999999</v>
      </c>
      <c r="M567" s="16">
        <f t="shared" si="477"/>
        <v>23021</v>
      </c>
      <c r="N567" s="16">
        <f t="shared" si="477"/>
        <v>58209.849000000002</v>
      </c>
      <c r="O567" s="16">
        <f t="shared" si="477"/>
        <v>30720.278999999999</v>
      </c>
      <c r="P567" s="16">
        <f t="shared" si="477"/>
        <v>109133.60300000002</v>
      </c>
      <c r="Q567" s="16">
        <f t="shared" si="477"/>
        <v>51547.545000000006</v>
      </c>
      <c r="R567" s="16">
        <f t="shared" si="477"/>
        <v>7333</v>
      </c>
      <c r="S567" s="16">
        <f t="shared" si="477"/>
        <v>7300</v>
      </c>
      <c r="T567" s="16">
        <f t="shared" si="477"/>
        <v>4500</v>
      </c>
      <c r="U567" s="16">
        <f t="shared" si="477"/>
        <v>4500</v>
      </c>
      <c r="V567" s="16">
        <f t="shared" si="477"/>
        <v>0</v>
      </c>
      <c r="W567" s="16">
        <f t="shared" si="477"/>
        <v>0</v>
      </c>
      <c r="X567" s="16">
        <f t="shared" si="477"/>
        <v>0</v>
      </c>
      <c r="Y567" s="16">
        <f t="shared" si="477"/>
        <v>0</v>
      </c>
      <c r="Z567" s="16">
        <f t="shared" si="477"/>
        <v>0</v>
      </c>
      <c r="AA567" s="16">
        <f t="shared" si="477"/>
        <v>0</v>
      </c>
      <c r="AB567" s="16">
        <f t="shared" si="477"/>
        <v>0</v>
      </c>
      <c r="AC567" s="16">
        <f t="shared" si="477"/>
        <v>0</v>
      </c>
      <c r="AD567" s="16">
        <f t="shared" si="477"/>
        <v>0</v>
      </c>
      <c r="AE567" s="16">
        <f t="shared" si="477"/>
        <v>0</v>
      </c>
      <c r="AF567" s="16">
        <f t="shared" si="477"/>
        <v>19133</v>
      </c>
      <c r="AG567" s="94"/>
      <c r="AH567" s="121"/>
      <c r="AI567" s="122"/>
    </row>
    <row r="568" spans="3:35">
      <c r="C568" s="12"/>
      <c r="D568" s="11" t="s">
        <v>31</v>
      </c>
      <c r="E568" s="12"/>
      <c r="F568" s="12"/>
      <c r="G568" s="12"/>
      <c r="H568" s="13">
        <f t="shared" ref="H568:AF568" si="478">H469+H471+H474+H476+H481+H486+H483+H479</f>
        <v>316749.38399999996</v>
      </c>
      <c r="I568" s="13">
        <f t="shared" si="478"/>
        <v>51809.406999999999</v>
      </c>
      <c r="J568" s="13">
        <f t="shared" si="478"/>
        <v>54346.699000000001</v>
      </c>
      <c r="K568" s="13">
        <f t="shared" si="478"/>
        <v>243269.685</v>
      </c>
      <c r="L568" s="13">
        <f t="shared" si="478"/>
        <v>2537.2919999999999</v>
      </c>
      <c r="M568" s="13">
        <f t="shared" si="478"/>
        <v>16021</v>
      </c>
      <c r="N568" s="13">
        <f t="shared" si="478"/>
        <v>45040.126000000004</v>
      </c>
      <c r="O568" s="13">
        <f t="shared" si="478"/>
        <v>26070.278999999999</v>
      </c>
      <c r="P568" s="13">
        <f t="shared" si="478"/>
        <v>108588.40500000001</v>
      </c>
      <c r="Q568" s="13">
        <f t="shared" si="478"/>
        <v>47549.875000000007</v>
      </c>
      <c r="R568" s="13">
        <f t="shared" si="478"/>
        <v>7333</v>
      </c>
      <c r="S568" s="13">
        <f t="shared" si="478"/>
        <v>7300</v>
      </c>
      <c r="T568" s="13">
        <f t="shared" si="478"/>
        <v>4500</v>
      </c>
      <c r="U568" s="13">
        <f t="shared" si="478"/>
        <v>4500</v>
      </c>
      <c r="V568" s="13">
        <f t="shared" si="478"/>
        <v>0</v>
      </c>
      <c r="W568" s="13">
        <f t="shared" si="478"/>
        <v>0</v>
      </c>
      <c r="X568" s="13">
        <f t="shared" si="478"/>
        <v>0</v>
      </c>
      <c r="Y568" s="13">
        <f t="shared" si="478"/>
        <v>0</v>
      </c>
      <c r="Z568" s="13">
        <f t="shared" si="478"/>
        <v>0</v>
      </c>
      <c r="AA568" s="13">
        <f t="shared" si="478"/>
        <v>0</v>
      </c>
      <c r="AB568" s="13">
        <f t="shared" si="478"/>
        <v>0</v>
      </c>
      <c r="AC568" s="13">
        <f t="shared" si="478"/>
        <v>0</v>
      </c>
      <c r="AD568" s="13">
        <f t="shared" si="478"/>
        <v>0</v>
      </c>
      <c r="AE568" s="13">
        <f t="shared" si="478"/>
        <v>0</v>
      </c>
      <c r="AF568" s="13">
        <f t="shared" si="478"/>
        <v>19133</v>
      </c>
      <c r="AG568" s="93"/>
      <c r="AH568" s="114"/>
      <c r="AI568" s="122"/>
    </row>
    <row r="569" spans="3:35">
      <c r="C569" s="12"/>
      <c r="D569" s="11" t="s">
        <v>41</v>
      </c>
      <c r="E569" s="12"/>
      <c r="F569" s="12"/>
      <c r="G569" s="12"/>
      <c r="H569" s="13">
        <f>H488+H484</f>
        <v>4542.8680000000004</v>
      </c>
      <c r="I569" s="13">
        <f t="shared" ref="I569:AF569" si="479">I488+I484</f>
        <v>0</v>
      </c>
      <c r="J569" s="13">
        <f t="shared" si="479"/>
        <v>0</v>
      </c>
      <c r="K569" s="13">
        <f t="shared" si="479"/>
        <v>4542.8680000000004</v>
      </c>
      <c r="L569" s="13">
        <f t="shared" si="479"/>
        <v>0</v>
      </c>
      <c r="M569" s="13">
        <f t="shared" si="479"/>
        <v>0</v>
      </c>
      <c r="N569" s="13">
        <f t="shared" si="479"/>
        <v>0</v>
      </c>
      <c r="O569" s="13">
        <f t="shared" si="479"/>
        <v>0</v>
      </c>
      <c r="P569" s="13">
        <f t="shared" si="479"/>
        <v>545.19799999999998</v>
      </c>
      <c r="Q569" s="13">
        <f t="shared" si="479"/>
        <v>3997.67</v>
      </c>
      <c r="R569" s="13">
        <f t="shared" si="479"/>
        <v>0</v>
      </c>
      <c r="S569" s="13">
        <f t="shared" si="479"/>
        <v>0</v>
      </c>
      <c r="T569" s="13">
        <f t="shared" si="479"/>
        <v>0</v>
      </c>
      <c r="U569" s="13">
        <f t="shared" si="479"/>
        <v>0</v>
      </c>
      <c r="V569" s="13">
        <f t="shared" si="479"/>
        <v>0</v>
      </c>
      <c r="W569" s="13">
        <f t="shared" si="479"/>
        <v>0</v>
      </c>
      <c r="X569" s="13">
        <f t="shared" si="479"/>
        <v>0</v>
      </c>
      <c r="Y569" s="13">
        <f t="shared" si="479"/>
        <v>0</v>
      </c>
      <c r="Z569" s="13">
        <f t="shared" si="479"/>
        <v>0</v>
      </c>
      <c r="AA569" s="13">
        <f t="shared" si="479"/>
        <v>0</v>
      </c>
      <c r="AB569" s="13">
        <f t="shared" si="479"/>
        <v>0</v>
      </c>
      <c r="AC569" s="13">
        <f t="shared" si="479"/>
        <v>0</v>
      </c>
      <c r="AD569" s="13">
        <f t="shared" si="479"/>
        <v>0</v>
      </c>
      <c r="AE569" s="13">
        <f t="shared" si="479"/>
        <v>0</v>
      </c>
      <c r="AF569" s="13">
        <f t="shared" si="479"/>
        <v>0</v>
      </c>
      <c r="AG569" s="93"/>
      <c r="AH569" s="114"/>
      <c r="AI569" s="122"/>
    </row>
    <row r="570" spans="3:35">
      <c r="C570" s="12"/>
      <c r="D570" s="11" t="s">
        <v>89</v>
      </c>
      <c r="E570" s="12"/>
      <c r="F570" s="12"/>
      <c r="G570" s="12"/>
      <c r="H570" s="13">
        <f>H472+H477</f>
        <v>24741</v>
      </c>
      <c r="I570" s="13">
        <f t="shared" ref="I570:AF570" si="480">I472+I477</f>
        <v>0</v>
      </c>
      <c r="J570" s="13">
        <f t="shared" si="480"/>
        <v>0</v>
      </c>
      <c r="K570" s="13">
        <f t="shared" si="480"/>
        <v>24741</v>
      </c>
      <c r="L570" s="13">
        <f t="shared" si="480"/>
        <v>0</v>
      </c>
      <c r="M570" s="13">
        <f t="shared" si="480"/>
        <v>7000</v>
      </c>
      <c r="N570" s="13">
        <f t="shared" si="480"/>
        <v>13091</v>
      </c>
      <c r="O570" s="13">
        <f t="shared" si="480"/>
        <v>4650</v>
      </c>
      <c r="P570" s="13">
        <f t="shared" si="480"/>
        <v>0</v>
      </c>
      <c r="Q570" s="13">
        <f t="shared" si="480"/>
        <v>0</v>
      </c>
      <c r="R570" s="13">
        <f t="shared" si="480"/>
        <v>0</v>
      </c>
      <c r="S570" s="13">
        <f t="shared" si="480"/>
        <v>0</v>
      </c>
      <c r="T570" s="13">
        <f t="shared" si="480"/>
        <v>0</v>
      </c>
      <c r="U570" s="13">
        <f t="shared" si="480"/>
        <v>0</v>
      </c>
      <c r="V570" s="13">
        <f t="shared" si="480"/>
        <v>0</v>
      </c>
      <c r="W570" s="13">
        <f t="shared" si="480"/>
        <v>0</v>
      </c>
      <c r="X570" s="13">
        <f t="shared" si="480"/>
        <v>0</v>
      </c>
      <c r="Y570" s="13">
        <f t="shared" si="480"/>
        <v>0</v>
      </c>
      <c r="Z570" s="13">
        <f t="shared" si="480"/>
        <v>0</v>
      </c>
      <c r="AA570" s="13">
        <f t="shared" si="480"/>
        <v>0</v>
      </c>
      <c r="AB570" s="13">
        <f t="shared" si="480"/>
        <v>0</v>
      </c>
      <c r="AC570" s="13">
        <f t="shared" si="480"/>
        <v>0</v>
      </c>
      <c r="AD570" s="13">
        <f t="shared" si="480"/>
        <v>0</v>
      </c>
      <c r="AE570" s="13">
        <f t="shared" si="480"/>
        <v>0</v>
      </c>
      <c r="AF570" s="13">
        <f t="shared" si="480"/>
        <v>0</v>
      </c>
      <c r="AG570" s="93"/>
      <c r="AH570" s="114"/>
      <c r="AI570" s="122"/>
    </row>
    <row r="571" spans="3:35">
      <c r="C571" s="12"/>
      <c r="D571" s="11" t="s">
        <v>308</v>
      </c>
      <c r="E571" s="12"/>
      <c r="F571" s="12"/>
      <c r="G571" s="12"/>
      <c r="H571" s="13">
        <f>H487</f>
        <v>78.722999999999999</v>
      </c>
      <c r="I571" s="13">
        <f t="shared" ref="I571:AF571" si="481">I487</f>
        <v>0</v>
      </c>
      <c r="J571" s="13">
        <f t="shared" si="481"/>
        <v>0</v>
      </c>
      <c r="K571" s="13">
        <f t="shared" si="481"/>
        <v>78.722999999999999</v>
      </c>
      <c r="L571" s="13">
        <f t="shared" si="481"/>
        <v>0</v>
      </c>
      <c r="M571" s="13">
        <f t="shared" si="481"/>
        <v>0</v>
      </c>
      <c r="N571" s="13">
        <f t="shared" si="481"/>
        <v>78.722999999999999</v>
      </c>
      <c r="O571" s="13">
        <f t="shared" si="481"/>
        <v>0</v>
      </c>
      <c r="P571" s="13">
        <f t="shared" si="481"/>
        <v>0</v>
      </c>
      <c r="Q571" s="13">
        <f t="shared" si="481"/>
        <v>0</v>
      </c>
      <c r="R571" s="13">
        <f t="shared" si="481"/>
        <v>0</v>
      </c>
      <c r="S571" s="13">
        <f t="shared" si="481"/>
        <v>0</v>
      </c>
      <c r="T571" s="13">
        <f t="shared" si="481"/>
        <v>0</v>
      </c>
      <c r="U571" s="13">
        <f t="shared" si="481"/>
        <v>0</v>
      </c>
      <c r="V571" s="13">
        <f t="shared" si="481"/>
        <v>0</v>
      </c>
      <c r="W571" s="13">
        <f t="shared" si="481"/>
        <v>0</v>
      </c>
      <c r="X571" s="13">
        <f t="shared" si="481"/>
        <v>0</v>
      </c>
      <c r="Y571" s="13">
        <f t="shared" si="481"/>
        <v>0</v>
      </c>
      <c r="Z571" s="13">
        <f t="shared" si="481"/>
        <v>0</v>
      </c>
      <c r="AA571" s="13">
        <f t="shared" si="481"/>
        <v>0</v>
      </c>
      <c r="AB571" s="13">
        <f t="shared" si="481"/>
        <v>0</v>
      </c>
      <c r="AC571" s="13">
        <f t="shared" si="481"/>
        <v>0</v>
      </c>
      <c r="AD571" s="13">
        <f t="shared" si="481"/>
        <v>0</v>
      </c>
      <c r="AE571" s="13">
        <f t="shared" si="481"/>
        <v>0</v>
      </c>
      <c r="AF571" s="13">
        <f t="shared" si="481"/>
        <v>0</v>
      </c>
      <c r="AH571" s="122"/>
      <c r="AI571" s="122"/>
    </row>
    <row r="572" spans="3:35">
      <c r="C572" s="12"/>
      <c r="D572" s="11" t="s">
        <v>39</v>
      </c>
      <c r="E572" s="12"/>
      <c r="F572" s="12"/>
      <c r="G572" s="12"/>
      <c r="H572" s="13">
        <v>0</v>
      </c>
      <c r="I572" s="13">
        <v>0</v>
      </c>
      <c r="J572" s="13">
        <v>0</v>
      </c>
      <c r="K572" s="13">
        <v>0</v>
      </c>
      <c r="L572" s="13">
        <v>0</v>
      </c>
      <c r="M572" s="13">
        <v>0</v>
      </c>
      <c r="N572" s="13">
        <v>0</v>
      </c>
      <c r="O572" s="13">
        <v>0</v>
      </c>
      <c r="P572" s="13">
        <v>0</v>
      </c>
      <c r="Q572" s="13">
        <v>0</v>
      </c>
      <c r="R572" s="13">
        <v>0</v>
      </c>
      <c r="S572" s="13">
        <v>0</v>
      </c>
      <c r="T572" s="13">
        <v>0</v>
      </c>
      <c r="U572" s="13">
        <v>0</v>
      </c>
      <c r="V572" s="13">
        <v>0</v>
      </c>
      <c r="W572" s="13">
        <v>0</v>
      </c>
      <c r="X572" s="13">
        <v>0</v>
      </c>
      <c r="Y572" s="13">
        <v>0</v>
      </c>
      <c r="Z572" s="13">
        <v>0</v>
      </c>
      <c r="AA572" s="13">
        <v>0</v>
      </c>
      <c r="AB572" s="13">
        <v>0</v>
      </c>
      <c r="AC572" s="13">
        <v>0</v>
      </c>
      <c r="AD572" s="13">
        <v>0</v>
      </c>
      <c r="AE572" s="13">
        <v>0</v>
      </c>
      <c r="AF572" s="13">
        <v>0</v>
      </c>
      <c r="AH572" s="122"/>
      <c r="AI572" s="122"/>
    </row>
  </sheetData>
  <sheetProtection password="AF15" sheet="1" objects="1" scenarios="1" formatCells="0" formatColumns="0" formatRows="0" insertColumns="0" insertRows="0" insertHyperlinks="0" deleteColumns="0" deleteRows="0"/>
  <autoFilter ref="A4:IN488"/>
  <mergeCells count="3">
    <mergeCell ref="C2:AB2"/>
    <mergeCell ref="C490:E490"/>
    <mergeCell ref="C351:D351"/>
  </mergeCells>
  <pageMargins left="0.47244094488188981" right="0.23622047244094491" top="0.55118110236220474" bottom="0.31496062992125984" header="0.31496062992125984" footer="0.31496062992125984"/>
  <pageSetup paperSize="9" scale="39" fitToHeight="39" orientation="portrait" horizontalDpi="4294967293" verticalDpi="4294967293" r:id="rId1"/>
  <headerFooter>
    <oddHeader>&amp;R4 lipca 2019 r.</oddHeader>
  </headerFooter>
  <rowBreaks count="6" manualBreakCount="6">
    <brk id="76" min="2" max="30" man="1"/>
    <brk id="116" min="2" max="30" man="1"/>
    <brk id="161" min="2" max="30" man="1"/>
    <brk id="195" min="2" max="30" man="1"/>
    <brk id="322" min="2" max="30" man="1"/>
    <brk id="488" min="2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WPI -LIPIEC wszystkie zadania</vt:lpstr>
      <vt:lpstr>'WPI -LIPIEC wszystkie zadania'!Obszar_wydruku</vt:lpstr>
      <vt:lpstr>'WPI -LIPIEC wszystkie zadania'!Tytuły_wydruku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umbawo01</dc:creator>
  <cp:lastModifiedBy>umkahr01</cp:lastModifiedBy>
  <cp:lastPrinted>2019-07-08T07:09:58Z</cp:lastPrinted>
  <dcterms:created xsi:type="dcterms:W3CDTF">2017-07-17T09:01:09Z</dcterms:created>
  <dcterms:modified xsi:type="dcterms:W3CDTF">2019-07-12T07:35:10Z</dcterms:modified>
</cp:coreProperties>
</file>