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A\WZP\WZPDZ\pokój 138\DN\2026\41 zakup prądu\na stronę\"/>
    </mc:Choice>
  </mc:AlternateContent>
  <xr:revisionPtr revIDLastSave="0" documentId="13_ncr:1_{32CAC6F4-BEA5-4D84-AF4B-2DCE770EA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25" i="1" l="1"/>
  <c r="BC26" i="1" s="1"/>
  <c r="AG25" i="1"/>
  <c r="CC24" i="1"/>
  <c r="CD24" i="1" s="1"/>
  <c r="CB24" i="1"/>
  <c r="CA24" i="1"/>
  <c r="BX24" i="1"/>
  <c r="BS24" i="1"/>
  <c r="BO24" i="1"/>
  <c r="BP24" i="1" s="1"/>
  <c r="BK24" i="1"/>
  <c r="BL24" i="1" s="1"/>
  <c r="BJ24" i="1"/>
  <c r="BH24" i="1"/>
  <c r="BE24" i="1"/>
  <c r="BF24" i="1" s="1"/>
  <c r="CF24" i="1" s="1"/>
  <c r="CC23" i="1"/>
  <c r="CD23" i="1" s="1"/>
  <c r="CB23" i="1"/>
  <c r="CA23" i="1"/>
  <c r="BY23" i="1"/>
  <c r="BZ23" i="1" s="1"/>
  <c r="BX23" i="1"/>
  <c r="BS23" i="1"/>
  <c r="BP23" i="1"/>
  <c r="BO23" i="1"/>
  <c r="BL23" i="1"/>
  <c r="BJ23" i="1"/>
  <c r="BH23" i="1"/>
  <c r="BE23" i="1"/>
  <c r="BF23" i="1" s="1"/>
  <c r="CF23" i="1" s="1"/>
  <c r="CC22" i="1"/>
  <c r="CD22" i="1" s="1"/>
  <c r="CA22" i="1"/>
  <c r="CB22" i="1" s="1"/>
  <c r="BY22" i="1"/>
  <c r="BZ22" i="1" s="1"/>
  <c r="BX22" i="1"/>
  <c r="BS22" i="1"/>
  <c r="BO22" i="1"/>
  <c r="BP22" i="1" s="1"/>
  <c r="BL22" i="1"/>
  <c r="BJ22" i="1"/>
  <c r="BH22" i="1"/>
  <c r="BE22" i="1"/>
  <c r="BF22" i="1" s="1"/>
  <c r="CF22" i="1" s="1"/>
  <c r="CC21" i="1"/>
  <c r="CD21" i="1" s="1"/>
  <c r="CB21" i="1"/>
  <c r="CA21" i="1"/>
  <c r="BY21" i="1"/>
  <c r="BZ21" i="1" s="1"/>
  <c r="BX21" i="1"/>
  <c r="BS21" i="1"/>
  <c r="BP21" i="1"/>
  <c r="BO21" i="1"/>
  <c r="BL21" i="1"/>
  <c r="BJ21" i="1"/>
  <c r="BH21" i="1"/>
  <c r="BE21" i="1"/>
  <c r="BF21" i="1" s="1"/>
  <c r="CF21" i="1" s="1"/>
  <c r="CC20" i="1"/>
  <c r="CD20" i="1" s="1"/>
  <c r="CA20" i="1"/>
  <c r="CB20" i="1" s="1"/>
  <c r="BY20" i="1"/>
  <c r="BZ20" i="1" s="1"/>
  <c r="BX20" i="1"/>
  <c r="BS20" i="1"/>
  <c r="BO20" i="1"/>
  <c r="BP20" i="1" s="1"/>
  <c r="BL20" i="1"/>
  <c r="BJ20" i="1"/>
  <c r="BH20" i="1"/>
  <c r="BE20" i="1"/>
  <c r="BF20" i="1" s="1"/>
  <c r="CF20" i="1" s="1"/>
  <c r="CC19" i="1"/>
  <c r="CD19" i="1" s="1"/>
  <c r="CB19" i="1"/>
  <c r="CA19" i="1"/>
  <c r="BY19" i="1"/>
  <c r="BZ19" i="1" s="1"/>
  <c r="BX19" i="1"/>
  <c r="BS19" i="1"/>
  <c r="BO19" i="1"/>
  <c r="BP19" i="1" s="1"/>
  <c r="BL19" i="1"/>
  <c r="BJ19" i="1"/>
  <c r="BH19" i="1"/>
  <c r="BE19" i="1"/>
  <c r="BF19" i="1" s="1"/>
  <c r="CF19" i="1" s="1"/>
  <c r="CC18" i="1"/>
  <c r="CD18" i="1" s="1"/>
  <c r="CA18" i="1"/>
  <c r="CB18" i="1" s="1"/>
  <c r="BY18" i="1"/>
  <c r="BZ18" i="1" s="1"/>
  <c r="BX18" i="1"/>
  <c r="BS18" i="1"/>
  <c r="BO18" i="1"/>
  <c r="BP18" i="1" s="1"/>
  <c r="BL18" i="1"/>
  <c r="BJ18" i="1"/>
  <c r="BH18" i="1"/>
  <c r="BE18" i="1"/>
  <c r="BF18" i="1" s="1"/>
  <c r="CF18" i="1" s="1"/>
  <c r="CC17" i="1"/>
  <c r="CD17" i="1" s="1"/>
  <c r="CA17" i="1"/>
  <c r="CB17" i="1" s="1"/>
  <c r="BY17" i="1"/>
  <c r="BZ17" i="1" s="1"/>
  <c r="BX17" i="1"/>
  <c r="BS17" i="1"/>
  <c r="BO17" i="1"/>
  <c r="BP17" i="1" s="1"/>
  <c r="BL17" i="1"/>
  <c r="BJ17" i="1"/>
  <c r="BH17" i="1"/>
  <c r="BE17" i="1"/>
  <c r="BF17" i="1" s="1"/>
  <c r="CF17" i="1" s="1"/>
  <c r="CC16" i="1"/>
  <c r="CD16" i="1" s="1"/>
  <c r="CA16" i="1"/>
  <c r="CB16" i="1" s="1"/>
  <c r="BY16" i="1"/>
  <c r="BZ16" i="1" s="1"/>
  <c r="BX16" i="1"/>
  <c r="BS16" i="1"/>
  <c r="BO16" i="1"/>
  <c r="BP16" i="1" s="1"/>
  <c r="BL16" i="1"/>
  <c r="BJ16" i="1"/>
  <c r="BH16" i="1"/>
  <c r="BE16" i="1"/>
  <c r="BF16" i="1" s="1"/>
  <c r="CF16" i="1" s="1"/>
  <c r="CC15" i="1"/>
  <c r="CD15" i="1" s="1"/>
  <c r="CA15" i="1"/>
  <c r="CB15" i="1" s="1"/>
  <c r="BY15" i="1"/>
  <c r="BZ15" i="1" s="1"/>
  <c r="BX15" i="1"/>
  <c r="BS15" i="1"/>
  <c r="BP15" i="1"/>
  <c r="BO15" i="1"/>
  <c r="BL15" i="1"/>
  <c r="BJ15" i="1"/>
  <c r="BH15" i="1"/>
  <c r="BE15" i="1"/>
  <c r="BF15" i="1" s="1"/>
  <c r="CF15" i="1" s="1"/>
  <c r="CC14" i="1"/>
  <c r="CD14" i="1" s="1"/>
  <c r="CA14" i="1"/>
  <c r="CB14" i="1" s="1"/>
  <c r="BY14" i="1"/>
  <c r="BZ14" i="1" s="1"/>
  <c r="BX14" i="1"/>
  <c r="BS14" i="1"/>
  <c r="BO14" i="1"/>
  <c r="BP14" i="1" s="1"/>
  <c r="BL14" i="1"/>
  <c r="BJ14" i="1"/>
  <c r="BH14" i="1"/>
  <c r="BE14" i="1"/>
  <c r="BF14" i="1" s="1"/>
  <c r="CF14" i="1" s="1"/>
  <c r="CC13" i="1"/>
  <c r="CD13" i="1" s="1"/>
  <c r="CB13" i="1"/>
  <c r="CA13" i="1"/>
  <c r="BY13" i="1"/>
  <c r="BZ13" i="1" s="1"/>
  <c r="BX13" i="1"/>
  <c r="BS13" i="1"/>
  <c r="BP13" i="1"/>
  <c r="BO13" i="1"/>
  <c r="BL13" i="1"/>
  <c r="BJ13" i="1"/>
  <c r="BH13" i="1"/>
  <c r="BE13" i="1"/>
  <c r="BF13" i="1" s="1"/>
  <c r="CF13" i="1" s="1"/>
  <c r="CC12" i="1"/>
  <c r="CD12" i="1" s="1"/>
  <c r="CA12" i="1"/>
  <c r="CB12" i="1" s="1"/>
  <c r="BY12" i="1"/>
  <c r="BZ12" i="1" s="1"/>
  <c r="BX12" i="1"/>
  <c r="BS12" i="1"/>
  <c r="BO12" i="1"/>
  <c r="BP12" i="1" s="1"/>
  <c r="BM12" i="1"/>
  <c r="BN12" i="1" s="1"/>
  <c r="BL12" i="1"/>
  <c r="BJ12" i="1"/>
  <c r="BH12" i="1"/>
  <c r="BE12" i="1"/>
  <c r="BF12" i="1" s="1"/>
  <c r="CF12" i="1" s="1"/>
  <c r="CC11" i="1"/>
  <c r="CD11" i="1" s="1"/>
  <c r="CA11" i="1"/>
  <c r="CB11" i="1" s="1"/>
  <c r="BY11" i="1"/>
  <c r="BZ11" i="1" s="1"/>
  <c r="BX11" i="1"/>
  <c r="BS11" i="1"/>
  <c r="BO11" i="1"/>
  <c r="BP11" i="1" s="1"/>
  <c r="BL11" i="1"/>
  <c r="BJ11" i="1"/>
  <c r="BH11" i="1"/>
  <c r="BE11" i="1"/>
  <c r="BF11" i="1" s="1"/>
  <c r="CF11" i="1" s="1"/>
  <c r="AW11" i="1"/>
  <c r="CD10" i="1"/>
  <c r="CB10" i="1"/>
  <c r="BZ10" i="1"/>
  <c r="BX10" i="1"/>
  <c r="BQ10" i="1"/>
  <c r="BQ23" i="1" s="1"/>
  <c r="BR23" i="1" s="1"/>
  <c r="BP10" i="1"/>
  <c r="BM10" i="1"/>
  <c r="BM23" i="1" s="1"/>
  <c r="BN23" i="1" s="1"/>
  <c r="BL10" i="1"/>
  <c r="BJ10" i="1"/>
  <c r="BH10" i="1"/>
  <c r="BE10" i="1"/>
  <c r="BF10" i="1" s="1"/>
  <c r="CF10" i="1" s="1"/>
  <c r="CD9" i="1"/>
  <c r="CB9" i="1"/>
  <c r="BZ9" i="1"/>
  <c r="BX9" i="1"/>
  <c r="BQ9" i="1"/>
  <c r="BQ21" i="1" s="1"/>
  <c r="BR21" i="1" s="1"/>
  <c r="BP9" i="1"/>
  <c r="BM9" i="1"/>
  <c r="BM14" i="1" s="1"/>
  <c r="BN14" i="1" s="1"/>
  <c r="BL9" i="1"/>
  <c r="BJ9" i="1"/>
  <c r="BH9" i="1"/>
  <c r="BE9" i="1"/>
  <c r="BF9" i="1" s="1"/>
  <c r="CF9" i="1" s="1"/>
  <c r="CD8" i="1"/>
  <c r="CB8" i="1"/>
  <c r="BY8" i="1"/>
  <c r="BY24" i="1" s="1"/>
  <c r="BZ24" i="1" s="1"/>
  <c r="BX8" i="1"/>
  <c r="BQ8" i="1"/>
  <c r="BQ24" i="1" s="1"/>
  <c r="BR24" i="1" s="1"/>
  <c r="BP8" i="1"/>
  <c r="BM8" i="1"/>
  <c r="BM24" i="1" s="1"/>
  <c r="BN24" i="1" s="1"/>
  <c r="BK8" i="1"/>
  <c r="BL8" i="1" s="1"/>
  <c r="BJ8" i="1"/>
  <c r="BH8" i="1"/>
  <c r="BE8" i="1"/>
  <c r="BF8" i="1" s="1"/>
  <c r="CF8" i="1" s="1"/>
  <c r="BN8" i="1" l="1"/>
  <c r="BM21" i="1"/>
  <c r="BN21" i="1" s="1"/>
  <c r="BM17" i="1"/>
  <c r="BN17" i="1" s="1"/>
  <c r="BN9" i="1"/>
  <c r="BM11" i="1"/>
  <c r="BN11" i="1" s="1"/>
  <c r="BM19" i="1"/>
  <c r="BN19" i="1" s="1"/>
  <c r="BM13" i="1"/>
  <c r="BN13" i="1" s="1"/>
  <c r="BZ8" i="1"/>
  <c r="CE13" i="1"/>
  <c r="CG13" i="1" s="1"/>
  <c r="CE21" i="1"/>
  <c r="CG21" i="1" s="1"/>
  <c r="CE23" i="1"/>
  <c r="CG23" i="1" s="1"/>
  <c r="CE24" i="1"/>
  <c r="CG24" i="1" s="1"/>
  <c r="BR8" i="1"/>
  <c r="CE8" i="1" s="1"/>
  <c r="CG8" i="1" s="1"/>
  <c r="BR9" i="1"/>
  <c r="CE9" i="1" s="1"/>
  <c r="CG9" i="1" s="1"/>
  <c r="BN10" i="1"/>
  <c r="BR10" i="1"/>
  <c r="CE10" i="1" s="1"/>
  <c r="CG10" i="1" s="1"/>
  <c r="BQ11" i="1"/>
  <c r="BR11" i="1" s="1"/>
  <c r="BQ12" i="1"/>
  <c r="BR12" i="1" s="1"/>
  <c r="CE12" i="1" s="1"/>
  <c r="CG12" i="1" s="1"/>
  <c r="BQ13" i="1"/>
  <c r="BR13" i="1" s="1"/>
  <c r="BQ14" i="1"/>
  <c r="BR14" i="1" s="1"/>
  <c r="CE14" i="1" s="1"/>
  <c r="CG14" i="1" s="1"/>
  <c r="BM15" i="1"/>
  <c r="BN15" i="1" s="1"/>
  <c r="BQ15" i="1"/>
  <c r="BR15" i="1" s="1"/>
  <c r="CE15" i="1" s="1"/>
  <c r="CG15" i="1" s="1"/>
  <c r="BM16" i="1"/>
  <c r="BN16" i="1" s="1"/>
  <c r="BQ16" i="1"/>
  <c r="BR16" i="1" s="1"/>
  <c r="CE16" i="1" s="1"/>
  <c r="CG16" i="1" s="1"/>
  <c r="BQ17" i="1"/>
  <c r="BR17" i="1" s="1"/>
  <c r="CE17" i="1" s="1"/>
  <c r="CG17" i="1" s="1"/>
  <c r="BM18" i="1"/>
  <c r="BN18" i="1" s="1"/>
  <c r="BQ18" i="1"/>
  <c r="BR18" i="1" s="1"/>
  <c r="CE18" i="1" s="1"/>
  <c r="CG18" i="1" s="1"/>
  <c r="BQ19" i="1"/>
  <c r="BR19" i="1" s="1"/>
  <c r="CE19" i="1" s="1"/>
  <c r="CG19" i="1" s="1"/>
  <c r="BM20" i="1"/>
  <c r="BN20" i="1" s="1"/>
  <c r="BQ20" i="1"/>
  <c r="BR20" i="1" s="1"/>
  <c r="CE20" i="1" s="1"/>
  <c r="CG20" i="1" s="1"/>
  <c r="BM22" i="1"/>
  <c r="BN22" i="1" s="1"/>
  <c r="BQ22" i="1"/>
  <c r="BR22" i="1" s="1"/>
  <c r="CE22" i="1" s="1"/>
  <c r="CG22" i="1" s="1"/>
  <c r="CE11" i="1" l="1"/>
  <c r="CG11" i="1" s="1"/>
  <c r="CH20" i="1"/>
  <c r="CI20" i="1"/>
  <c r="CH15" i="1"/>
  <c r="CI15" i="1" s="1"/>
  <c r="CH12" i="1"/>
  <c r="CI12" i="1"/>
  <c r="CH9" i="1"/>
  <c r="CI9" i="1" s="1"/>
  <c r="CH18" i="1"/>
  <c r="CI18" i="1"/>
  <c r="CG25" i="1"/>
  <c r="H2" i="1" s="1"/>
  <c r="CH8" i="1"/>
  <c r="CI8" i="1" s="1"/>
  <c r="CH22" i="1"/>
  <c r="CI22" i="1" s="1"/>
  <c r="CH19" i="1"/>
  <c r="CI19" i="1" s="1"/>
  <c r="CH16" i="1"/>
  <c r="CI16" i="1" s="1"/>
  <c r="CH14" i="1"/>
  <c r="CI14" i="1" s="1"/>
  <c r="CH10" i="1"/>
  <c r="CI10" i="1" s="1"/>
  <c r="CH24" i="1"/>
  <c r="CI24" i="1" s="1"/>
  <c r="CH17" i="1"/>
  <c r="CI17" i="1" s="1"/>
  <c r="CH11" i="1"/>
  <c r="CI11" i="1" s="1"/>
  <c r="CH21" i="1"/>
  <c r="CI21" i="1" s="1"/>
  <c r="CH13" i="1"/>
  <c r="CI13" i="1" s="1"/>
  <c r="CH23" i="1"/>
  <c r="CI23" i="1" s="1"/>
  <c r="CI25" i="1" l="1"/>
  <c r="H4" i="1" s="1"/>
  <c r="CH25" i="1"/>
  <c r="H3" i="1" s="1"/>
</calcChain>
</file>

<file path=xl/sharedStrings.xml><?xml version="1.0" encoding="utf-8"?>
<sst xmlns="http://schemas.openxmlformats.org/spreadsheetml/2006/main" count="651" uniqueCount="219">
  <si>
    <t>Cena jednostkowa netto energii elektrycznej w  zł/ MWh</t>
  </si>
  <si>
    <t>Cena oferty netto ogółem</t>
  </si>
  <si>
    <t>VAT</t>
  </si>
  <si>
    <t>Cena oferty brutto ogółem</t>
  </si>
  <si>
    <t>W powyżej zaznaczonej komórce żółtym kolorem należy wpisać cenę jednostkową za 1 MWh zachowując format ceny.</t>
  </si>
  <si>
    <t>Lp.</t>
  </si>
  <si>
    <t>Id Nabywcy</t>
  </si>
  <si>
    <t>ID Odbiorcy</t>
  </si>
  <si>
    <t>Lp Odbiorcy</t>
  </si>
  <si>
    <t>Nazwa nabywcy/płatnika</t>
  </si>
  <si>
    <t>NIP</t>
  </si>
  <si>
    <t>Kod pocztowy</t>
  </si>
  <si>
    <t>Miejscowość</t>
  </si>
  <si>
    <t>Ulica</t>
  </si>
  <si>
    <t>Nr posesji</t>
  </si>
  <si>
    <t>Nazwa odbiorcy</t>
  </si>
  <si>
    <t>Nr lokalu</t>
  </si>
  <si>
    <t>Nr NIP</t>
  </si>
  <si>
    <t>JST                             tak/nie</t>
  </si>
  <si>
    <t>VAT                             tak/nie</t>
  </si>
  <si>
    <t>Rola *)</t>
  </si>
  <si>
    <t>Operator Systemu Dystrybucyjnego</t>
  </si>
  <si>
    <t>Obecny sprzedawca energii</t>
  </si>
  <si>
    <t>Nazwa obiektu - ppe</t>
  </si>
  <si>
    <t>Poczta</t>
  </si>
  <si>
    <t>Sposób wystawiania faktury</t>
  </si>
  <si>
    <t>Data instalacji PV</t>
  </si>
  <si>
    <t>Instalacja PV - moc - [kW]</t>
  </si>
  <si>
    <t>Roczna produkcja energii z fotowoltaiki[kWh]</t>
  </si>
  <si>
    <t>Umowa kompleksowa czy rozdzielona?</t>
  </si>
  <si>
    <t>Docelowa umowa</t>
  </si>
  <si>
    <t>Rozliczanie
net billing/net metering</t>
  </si>
  <si>
    <t>Czy ma umowę kompleksową (UK) ?</t>
  </si>
  <si>
    <t>Czy ma wyodrębnioną umowęc (US) z OSD?</t>
  </si>
  <si>
    <t xml:space="preserve">Wypowiedzenie dotychczasowej US/UK </t>
  </si>
  <si>
    <t>Doprowadzenie do zawarcia UD</t>
  </si>
  <si>
    <t xml:space="preserve"> Zawarcie UD </t>
  </si>
  <si>
    <t>Typ zawarcia UD [na wniosek/na oświadczenie]</t>
  </si>
  <si>
    <t xml:space="preserve">Przeprowadzenie procesu ZS </t>
  </si>
  <si>
    <t>Data wejścia ceny w życie</t>
  </si>
  <si>
    <t>Docelowy termin trwania umowy</t>
  </si>
  <si>
    <t>adres mailowy do e-faktury</t>
  </si>
  <si>
    <t>Nr PPE</t>
  </si>
  <si>
    <t>Nr licznika</t>
  </si>
  <si>
    <t>Grupa taryfowa OSD</t>
  </si>
  <si>
    <t xml:space="preserve"> Moc umowna  kW</t>
  </si>
  <si>
    <t xml:space="preserve"> strefa I 
[kWh]</t>
  </si>
  <si>
    <t>strefa II [kWh]</t>
  </si>
  <si>
    <t>strefa III [kWh]</t>
  </si>
  <si>
    <t>strefa IV
[kWh]</t>
  </si>
  <si>
    <t>Razem [kWh]</t>
  </si>
  <si>
    <t>Ilość miesięcy</t>
  </si>
  <si>
    <t>Cena energii elektrycznej w zł/MWh</t>
  </si>
  <si>
    <t>Koszt energii elektrycznej</t>
  </si>
  <si>
    <t>Cena jednostkowa opłaty abonamentowej [zł/mc]</t>
  </si>
  <si>
    <t>Koszt opłaty abonamentowej</t>
  </si>
  <si>
    <t>Cena jednostkowa opłaty przejściowej [zł/kW/mc]</t>
  </si>
  <si>
    <t>Koszt opłaty przejściowej</t>
  </si>
  <si>
    <t>Cena jednostkowa składnika stałego stawki sieciowej [zł/kW/mc]</t>
  </si>
  <si>
    <t>Koszt składnika stałego stawki sieciowej</t>
  </si>
  <si>
    <t>Cena jednostkowa opłaty OZE [zł/kWh]</t>
  </si>
  <si>
    <t>Koszt opłaty OZE</t>
  </si>
  <si>
    <t>Cena jednostkowa stawki opłaty jakościowej [zł/kWh]</t>
  </si>
  <si>
    <t>Koszt  opłaty jakościowej</t>
  </si>
  <si>
    <t>Cena jednostkowa stawki opłaty kogeneracyjnej  [zł/kWh]</t>
  </si>
  <si>
    <t>Koszt opłaty kogeneracyjnej</t>
  </si>
  <si>
    <t xml:space="preserve"> Moc umowna  [kW]</t>
  </si>
  <si>
    <t>Zużycie [kWh]</t>
  </si>
  <si>
    <t>Cena jednostkowa opłaty mocowej  [zł/kWh] lub [zł/mc]</t>
  </si>
  <si>
    <t>Wskaźnik opłaty mocowej</t>
  </si>
  <si>
    <t>Koszt opłaty mocowej</t>
  </si>
  <si>
    <t>Cena jednostkowa składnika zmiennego stawki sieciowej  [zł/kWh]                S1</t>
  </si>
  <si>
    <t>Koszt składnika zmiennego stawki sieciowej               S1</t>
  </si>
  <si>
    <t>Cena jednostkowa składnika zmiennego stawki sieciowej  [zł/kWh]                S2</t>
  </si>
  <si>
    <t>Koszt składnika zmiennego stawki sieciowej               S2</t>
  </si>
  <si>
    <t>Cena jednostkowa składnika zmiennego stawki sieciowej  [zł/kWh]                S3</t>
  </si>
  <si>
    <t>Koszt składnika zmiennego stawki sieciowej               S3</t>
  </si>
  <si>
    <t>Koszty dystrybucji netto</t>
  </si>
  <si>
    <t>Koszty energii netto</t>
  </si>
  <si>
    <t>Koszt oferty netto</t>
  </si>
  <si>
    <t>VAT 23 %</t>
  </si>
  <si>
    <t>Koszt oferty brutto</t>
  </si>
  <si>
    <t>Gmina Wrocław</t>
  </si>
  <si>
    <t>50-141</t>
  </si>
  <si>
    <t>Wrocław</t>
  </si>
  <si>
    <t>pl. Nowy Targ</t>
  </si>
  <si>
    <t>1-8</t>
  </si>
  <si>
    <t>Urząd Miejski Wrocławia - Wydział Obsługi Urzędu</t>
  </si>
  <si>
    <t>tak</t>
  </si>
  <si>
    <t>TAURON Dystrybucja S.A.</t>
  </si>
  <si>
    <t>TAURON Sprzedaż Sp. z o.o.</t>
  </si>
  <si>
    <t>budynek użyteczności publicznej - urząd miasta -0779/17</t>
  </si>
  <si>
    <t>50-502</t>
  </si>
  <si>
    <t>Hubska</t>
  </si>
  <si>
    <t>8-16</t>
  </si>
  <si>
    <t>-</t>
  </si>
  <si>
    <t>KSeF</t>
  </si>
  <si>
    <t>10.2018</t>
  </si>
  <si>
    <t>kompleksowa</t>
  </si>
  <si>
    <t>net metering</t>
  </si>
  <si>
    <t>nie</t>
  </si>
  <si>
    <t>na wniosek</t>
  </si>
  <si>
    <t>590322415103310294</t>
  </si>
  <si>
    <t>93618754</t>
  </si>
  <si>
    <t>B21</t>
  </si>
  <si>
    <t>Przedszkole nr 10 "Przedszkole na każdą pogodę"</t>
  </si>
  <si>
    <t>54-060</t>
  </si>
  <si>
    <t>Piotrkowska</t>
  </si>
  <si>
    <t>Tak</t>
  </si>
  <si>
    <t>Nie</t>
  </si>
  <si>
    <t>590322415101292240</t>
  </si>
  <si>
    <t>3373519</t>
  </si>
  <si>
    <t>C21</t>
  </si>
  <si>
    <t>Przedszkole nr 56 "Niezapominajka"</t>
  </si>
  <si>
    <t>52-314</t>
  </si>
  <si>
    <t>Wałbrzyska</t>
  </si>
  <si>
    <t>Wielka Niezapominajka</t>
  </si>
  <si>
    <t>52-311</t>
  </si>
  <si>
    <t xml:space="preserve">Dożynkowa </t>
  </si>
  <si>
    <t>6A</t>
  </si>
  <si>
    <t>NIE</t>
  </si>
  <si>
    <t>590322415100996095</t>
  </si>
  <si>
    <t>03373257</t>
  </si>
  <si>
    <t>C11</t>
  </si>
  <si>
    <t>Duża Niezapominajka</t>
  </si>
  <si>
    <t xml:space="preserve">Wałbrzyska </t>
  </si>
  <si>
    <t>2A</t>
  </si>
  <si>
    <t>n/d</t>
  </si>
  <si>
    <t>590322415102065614</t>
  </si>
  <si>
    <t>51359277</t>
  </si>
  <si>
    <t>Przedszkole nr 66 Bajkolandia</t>
  </si>
  <si>
    <t>54-004</t>
  </si>
  <si>
    <t xml:space="preserve">Łączna </t>
  </si>
  <si>
    <t>1-5</t>
  </si>
  <si>
    <t>Łączna</t>
  </si>
  <si>
    <t>01.01.2027</t>
  </si>
  <si>
    <t>31.12.2027</t>
  </si>
  <si>
    <t>590300415102122577</t>
  </si>
  <si>
    <t>18186C11</t>
  </si>
  <si>
    <t xml:space="preserve">Przedszkole Nr 108 </t>
  </si>
  <si>
    <t>53-312</t>
  </si>
  <si>
    <t>Drukarska</t>
  </si>
  <si>
    <t>8a</t>
  </si>
  <si>
    <t>TAK</t>
  </si>
  <si>
    <t>Przedszkole Nr 108</t>
  </si>
  <si>
    <t>590322415102573430</t>
  </si>
  <si>
    <t>311600054514</t>
  </si>
  <si>
    <t>Szkoła Podstawowa nr 118</t>
  </si>
  <si>
    <t>54-130</t>
  </si>
  <si>
    <t>Bulwar Ikara</t>
  </si>
  <si>
    <t>590322415101965250</t>
  </si>
  <si>
    <t>96286014</t>
  </si>
  <si>
    <t>Przedszkole nr 121 "Zielone Przedszkole"</t>
  </si>
  <si>
    <t>51-621</t>
  </si>
  <si>
    <t>Tramwajowa</t>
  </si>
  <si>
    <t>590322415103356926</t>
  </si>
  <si>
    <t>1118702</t>
  </si>
  <si>
    <t>Szkoła Podstawowa nr 96, im. Leonida Teligi</t>
  </si>
  <si>
    <t>50-425</t>
  </si>
  <si>
    <t>Krakowska</t>
  </si>
  <si>
    <t>Szkoła Podstawowa nr 96</t>
  </si>
  <si>
    <t>590322415101547715</t>
  </si>
  <si>
    <t>N511600001374</t>
  </si>
  <si>
    <t>SZKOŁA PODSTAWOWA 99 IM TADEUSZA KOŚCIUSZKI</t>
  </si>
  <si>
    <t>52-026</t>
  </si>
  <si>
    <t>WROCŁAW</t>
  </si>
  <si>
    <t>GŁUBCZYCKA</t>
  </si>
  <si>
    <t>Szkoła Podstawowa nr 99</t>
  </si>
  <si>
    <t>rozdzielona</t>
  </si>
  <si>
    <t>590322415102434786</t>
  </si>
  <si>
    <t>97794255</t>
  </si>
  <si>
    <t>Wrocławski Zespół Żłobków</t>
  </si>
  <si>
    <t>53-609</t>
  </si>
  <si>
    <t>Fabryczna</t>
  </si>
  <si>
    <t>Żłobek nr 16</t>
  </si>
  <si>
    <t>52-130</t>
  </si>
  <si>
    <t>Sygnałowa</t>
  </si>
  <si>
    <t>590322415104159052</t>
  </si>
  <si>
    <t>97793992</t>
  </si>
  <si>
    <t>Zespół Szkolno-Przedszkolny nr 5</t>
  </si>
  <si>
    <t>51-004</t>
  </si>
  <si>
    <t>Osobowicka</t>
  </si>
  <si>
    <t>590322415104383495</t>
  </si>
  <si>
    <t>03279369</t>
  </si>
  <si>
    <t xml:space="preserve">Zespół Szkolno-Przedszkolny nr 14 </t>
  </si>
  <si>
    <t>54-031</t>
  </si>
  <si>
    <t>Częstochowska</t>
  </si>
  <si>
    <t xml:space="preserve">Przedszkole nr 24 </t>
  </si>
  <si>
    <t>54-030</t>
  </si>
  <si>
    <t>Dębicka</t>
  </si>
  <si>
    <t>590322415104326058</t>
  </si>
  <si>
    <t>03376124</t>
  </si>
  <si>
    <t>Zespół Szkolno-Przedszkolny Nr 19</t>
  </si>
  <si>
    <t>53-135</t>
  </si>
  <si>
    <t>Januszowicka</t>
  </si>
  <si>
    <t>35-37</t>
  </si>
  <si>
    <t>SZKOŁA PODSTAWOWA NR 47</t>
  </si>
  <si>
    <t>590322415102193706</t>
  </si>
  <si>
    <t>03278742</t>
  </si>
  <si>
    <t>wrocław</t>
  </si>
  <si>
    <t>Kutnowska</t>
  </si>
  <si>
    <t>PRZEDSZKOLE NR 19</t>
  </si>
  <si>
    <t>Kompleksowa</t>
  </si>
  <si>
    <t>590322415103856730</t>
  </si>
  <si>
    <t>311686043246</t>
  </si>
  <si>
    <t>Zespół Szkolno-Przedszkolny nr 20</t>
  </si>
  <si>
    <t>54-061</t>
  </si>
  <si>
    <t>Karpnicka</t>
  </si>
  <si>
    <t xml:space="preserve">Karpnicka </t>
  </si>
  <si>
    <t>59032241510224900000</t>
  </si>
  <si>
    <t>95216308</t>
  </si>
  <si>
    <t>Wrocławski Teatr Współczesny im. Marii i Edmunda Wiercińskich</t>
  </si>
  <si>
    <t>50-132</t>
  </si>
  <si>
    <t>ul Rzeźnicza</t>
  </si>
  <si>
    <t xml:space="preserve">nie </t>
  </si>
  <si>
    <t>ul Rzeżnicza</t>
  </si>
  <si>
    <t xml:space="preserve">  590322415101052912</t>
  </si>
  <si>
    <t>43993643</t>
  </si>
  <si>
    <t xml:space="preserve">Załącznik nr 1c  do SWZ cz.2 
– arkusz kalkulacyjny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</si>
</sst>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[$-415]General"/>
    <numFmt numFmtId="165" formatCode="_-* #,##0\ _z_ł_-;\-* #,##0\ _z_ł_-;_-* &quot;-&quot;??\ _z_ł_-;_-@_-"/>
    <numFmt numFmtId="166" formatCode="_-* #,##0.00\ [$zł-415]_-;\-* #,##0.00\ [$zł-415]_-;_-* &quot;-&quot;??\ [$zł-415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indexed="8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1" fillId="0" borderId="0"/>
    <xf numFmtId="0" fontId="12" fillId="0" borderId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2" fontId="3" fillId="2" borderId="4" xfId="0" applyNumberFormat="1" applyFont="1" applyFill="1" applyBorder="1" applyAlignment="1">
      <alignment horizontal="right"/>
    </xf>
    <xf numFmtId="0" fontId="5" fillId="0" borderId="0" xfId="3" applyNumberFormat="1" applyFont="1"/>
    <xf numFmtId="0" fontId="5" fillId="0" borderId="0" xfId="3" applyNumberFormat="1" applyFont="1" applyAlignment="1">
      <alignment horizontal="center"/>
    </xf>
    <xf numFmtId="0" fontId="5" fillId="0" borderId="0" xfId="3" applyNumberFormat="1" applyFont="1" applyAlignment="1">
      <alignment horizontal="right"/>
    </xf>
    <xf numFmtId="44" fontId="5" fillId="0" borderId="0" xfId="2" applyFont="1" applyFill="1"/>
    <xf numFmtId="44" fontId="6" fillId="0" borderId="4" xfId="2" applyFont="1" applyFill="1" applyBorder="1"/>
    <xf numFmtId="44" fontId="6" fillId="0" borderId="8" xfId="2" applyFont="1" applyFill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8" fillId="0" borderId="4" xfId="4" applyNumberFormat="1" applyFont="1" applyBorder="1" applyAlignment="1">
      <alignment horizontal="left" vertical="center" wrapText="1"/>
    </xf>
    <xf numFmtId="49" fontId="8" fillId="0" borderId="4" xfId="4" applyNumberFormat="1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horizontal="center" vertical="center"/>
    </xf>
    <xf numFmtId="49" fontId="9" fillId="0" borderId="4" xfId="4" applyNumberFormat="1" applyFont="1" applyBorder="1" applyAlignment="1">
      <alignment horizontal="left" vertical="center" wrapText="1"/>
    </xf>
    <xf numFmtId="0" fontId="7" fillId="0" borderId="4" xfId="4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wrapText="1"/>
    </xf>
    <xf numFmtId="0" fontId="6" fillId="0" borderId="4" xfId="2" applyNumberFormat="1" applyFont="1" applyFill="1" applyBorder="1" applyAlignment="1">
      <alignment wrapText="1"/>
    </xf>
    <xf numFmtId="49" fontId="10" fillId="0" borderId="4" xfId="4" applyNumberFormat="1" applyFont="1" applyBorder="1" applyAlignment="1">
      <alignment horizontal="center" vertical="center" wrapText="1"/>
    </xf>
    <xf numFmtId="49" fontId="10" fillId="0" borderId="4" xfId="4" applyNumberFormat="1" applyFont="1" applyBorder="1" applyAlignment="1">
      <alignment vertical="center" wrapText="1"/>
    </xf>
    <xf numFmtId="0" fontId="6" fillId="0" borderId="4" xfId="2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6" fillId="0" borderId="4" xfId="2" applyNumberFormat="1" applyFont="1" applyFill="1" applyBorder="1" applyAlignment="1">
      <alignment horizontal="center" wrapText="1"/>
    </xf>
    <xf numFmtId="44" fontId="6" fillId="0" borderId="4" xfId="2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4" applyFont="1" applyBorder="1" applyAlignment="1">
      <alignment horizontal="left" vertical="center" wrapText="1"/>
    </xf>
    <xf numFmtId="0" fontId="11" fillId="0" borderId="4" xfId="4" applyFont="1" applyBorder="1" applyAlignment="1">
      <alignment horizontal="center" vertical="center"/>
    </xf>
    <xf numFmtId="49" fontId="11" fillId="0" borderId="4" xfId="4" applyNumberFormat="1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49" fontId="7" fillId="0" borderId="4" xfId="4" applyNumberFormat="1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 wrapText="1"/>
    </xf>
    <xf numFmtId="49" fontId="7" fillId="0" borderId="4" xfId="4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4" xfId="4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49" fontId="7" fillId="0" borderId="4" xfId="5" applyNumberFormat="1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165" fontId="7" fillId="0" borderId="4" xfId="1" applyNumberFormat="1" applyFont="1" applyFill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44" fontId="11" fillId="0" borderId="4" xfId="2" applyFont="1" applyFill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166" fontId="11" fillId="0" borderId="4" xfId="0" applyNumberFormat="1" applyFont="1" applyBorder="1" applyAlignment="1">
      <alignment horizontal="center" vertical="center"/>
    </xf>
    <xf numFmtId="165" fontId="11" fillId="0" borderId="4" xfId="1" applyNumberFormat="1" applyFont="1" applyFill="1" applyBorder="1" applyAlignment="1">
      <alignment horizontal="center" vertical="center"/>
    </xf>
    <xf numFmtId="44" fontId="11" fillId="0" borderId="4" xfId="0" applyNumberFormat="1" applyFont="1" applyBorder="1" applyAlignment="1">
      <alignment horizontal="center" vertical="center"/>
    </xf>
    <xf numFmtId="14" fontId="7" fillId="0" borderId="4" xfId="4" applyNumberFormat="1" applyFont="1" applyBorder="1" applyAlignment="1">
      <alignment horizontal="center" vertical="center" wrapText="1"/>
    </xf>
    <xf numFmtId="14" fontId="7" fillId="0" borderId="4" xfId="4" applyNumberFormat="1" applyFont="1" applyBorder="1" applyAlignment="1">
      <alignment horizontal="center" vertical="center"/>
    </xf>
    <xf numFmtId="16" fontId="11" fillId="0" borderId="4" xfId="4" applyNumberFormat="1" applyFont="1" applyBorder="1" applyAlignment="1">
      <alignment horizontal="center" vertical="center"/>
    </xf>
    <xf numFmtId="49" fontId="11" fillId="0" borderId="4" xfId="5" applyNumberFormat="1" applyFont="1" applyBorder="1" applyAlignment="1">
      <alignment horizontal="center" vertical="center"/>
    </xf>
    <xf numFmtId="0" fontId="14" fillId="0" borderId="4" xfId="6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165" fontId="7" fillId="0" borderId="0" xfId="1" applyNumberFormat="1" applyFont="1" applyFill="1" applyAlignment="1">
      <alignment horizontal="center" vertical="center"/>
    </xf>
    <xf numFmtId="49" fontId="7" fillId="0" borderId="4" xfId="5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4" fontId="7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7">
    <cellStyle name="Dziesiętny" xfId="1" builtinId="3"/>
    <cellStyle name="Excel Built-in Normal" xfId="3" xr:uid="{00000000-0005-0000-0000-000001000000}"/>
    <cellStyle name="Hiperłącze" xfId="6" builtinId="8"/>
    <cellStyle name="Normalny" xfId="0" builtinId="0"/>
    <cellStyle name="Normalny 2" xfId="5" xr:uid="{00000000-0005-0000-0000-000004000000}"/>
    <cellStyle name="Normalny 3" xfId="4" xr:uid="{00000000-0005-0000-0000-000005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&#261;cznik%20nr%201b%20do%20SWZ%20-%20wykaz%20ppe%20z%20instalacj&#261;%20wytw&#243;rcz&#261;%20(nm)1905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az ppe"/>
      <sheetName val="ceny"/>
      <sheetName val="jedn. własne"/>
      <sheetName val="jedn. obce"/>
    </sheetNames>
    <sheetDataSet>
      <sheetData sheetId="0"/>
      <sheetData sheetId="1">
        <row r="2">
          <cell r="D2">
            <v>18.71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6"/>
  <sheetViews>
    <sheetView tabSelected="1" workbookViewId="0">
      <selection activeCell="E7" sqref="E7"/>
    </sheetView>
  </sheetViews>
  <sheetFormatPr defaultRowHeight="12.75" x14ac:dyDescent="0.25"/>
  <cols>
    <col min="1" max="4" width="9.140625" style="25"/>
    <col min="5" max="5" width="64" style="57" customWidth="1"/>
    <col min="6" max="6" width="17.42578125" style="25" customWidth="1"/>
    <col min="7" max="7" width="9.140625" style="25"/>
    <col min="8" max="8" width="21.42578125" style="25" customWidth="1"/>
    <col min="9" max="9" width="16" style="25" customWidth="1"/>
    <col min="10" max="10" width="9.140625" style="25"/>
    <col min="11" max="11" width="60.85546875" style="25" customWidth="1"/>
    <col min="12" max="12" width="10.28515625" style="25" customWidth="1"/>
    <col min="13" max="13" width="12.42578125" style="25" customWidth="1"/>
    <col min="14" max="14" width="14.7109375" style="25" customWidth="1"/>
    <col min="15" max="16" width="10.28515625" style="25" customWidth="1"/>
    <col min="17" max="17" width="14.5703125" style="25" customWidth="1"/>
    <col min="18" max="19" width="10.28515625" style="25" customWidth="1"/>
    <col min="20" max="20" width="20.42578125" style="25" customWidth="1"/>
    <col min="21" max="21" width="22.42578125" style="25" customWidth="1"/>
    <col min="22" max="22" width="28.5703125" style="25" customWidth="1"/>
    <col min="23" max="23" width="49.85546875" style="57" customWidth="1"/>
    <col min="24" max="26" width="10.28515625" style="25" customWidth="1"/>
    <col min="27" max="27" width="23.85546875" style="57" customWidth="1"/>
    <col min="28" max="30" width="10.28515625" style="25" customWidth="1"/>
    <col min="31" max="31" width="14.28515625" style="25" customWidth="1"/>
    <col min="32" max="32" width="10.28515625" style="25" customWidth="1"/>
    <col min="33" max="33" width="13.5703125" style="25" customWidth="1"/>
    <col min="34" max="34" width="16.7109375" style="25" customWidth="1"/>
    <col min="35" max="35" width="13.5703125" style="25" customWidth="1"/>
    <col min="36" max="36" width="12.85546875" style="25" customWidth="1"/>
    <col min="37" max="41" width="10.28515625" style="25" customWidth="1"/>
    <col min="42" max="42" width="15.28515625" style="25" customWidth="1"/>
    <col min="43" max="43" width="10.28515625" style="25" customWidth="1"/>
    <col min="44" max="45" width="14.42578125" style="25" customWidth="1"/>
    <col min="46" max="46" width="69.140625" style="25" customWidth="1"/>
    <col min="47" max="47" width="26.85546875" style="25" customWidth="1"/>
    <col min="48" max="48" width="19.28515625" style="25" customWidth="1"/>
    <col min="49" max="50" width="10.28515625" style="25" customWidth="1"/>
    <col min="51" max="51" width="12.85546875" style="25" customWidth="1"/>
    <col min="52" max="54" width="10.28515625" style="25" customWidth="1"/>
    <col min="55" max="55" width="15.28515625" style="58" customWidth="1"/>
    <col min="56" max="57" width="9.140625" style="25"/>
    <col min="58" max="58" width="15.7109375" style="25" customWidth="1"/>
    <col min="59" max="59" width="16.5703125" style="25" customWidth="1"/>
    <col min="60" max="60" width="17.5703125" style="25" customWidth="1"/>
    <col min="61" max="61" width="13.85546875" style="25" customWidth="1"/>
    <col min="62" max="62" width="15.5703125" style="25" customWidth="1"/>
    <col min="63" max="63" width="16.42578125" style="25" customWidth="1"/>
    <col min="64" max="64" width="15" style="25" customWidth="1"/>
    <col min="65" max="65" width="13.42578125" style="25" customWidth="1"/>
    <col min="66" max="66" width="17" style="25" customWidth="1"/>
    <col min="67" max="67" width="14" style="25" customWidth="1"/>
    <col min="68" max="68" width="16.42578125" style="25" customWidth="1"/>
    <col min="69" max="69" width="16.5703125" style="25" customWidth="1"/>
    <col min="70" max="70" width="14.85546875" style="25" customWidth="1"/>
    <col min="71" max="72" width="9.140625" style="25"/>
    <col min="73" max="73" width="15.140625" style="25" customWidth="1"/>
    <col min="74" max="75" width="9.140625" style="25"/>
    <col min="76" max="76" width="14.7109375" style="25" bestFit="1" customWidth="1"/>
    <col min="77" max="77" width="9.140625" style="25"/>
    <col min="78" max="78" width="15.28515625" style="25" customWidth="1"/>
    <col min="79" max="82" width="9.140625" style="25"/>
    <col min="83" max="84" width="14.7109375" style="25" bestFit="1" customWidth="1"/>
    <col min="85" max="85" width="18.7109375" style="25" customWidth="1"/>
    <col min="86" max="86" width="17.42578125" style="25" customWidth="1"/>
    <col min="87" max="87" width="19.42578125" style="25" customWidth="1"/>
    <col min="88" max="16384" width="9.140625" style="25"/>
  </cols>
  <sheetData>
    <row r="1" spans="1:87" s="2" customFormat="1" ht="38.1" customHeight="1" x14ac:dyDescent="0.2">
      <c r="A1" s="60" t="s">
        <v>218</v>
      </c>
      <c r="B1" s="60"/>
      <c r="C1" s="60"/>
      <c r="D1" s="60"/>
      <c r="E1" s="62" t="s">
        <v>0</v>
      </c>
      <c r="F1" s="63"/>
      <c r="G1" s="64"/>
      <c r="H1" s="1"/>
      <c r="J1" s="3"/>
      <c r="P1" s="3"/>
      <c r="Y1" s="4"/>
      <c r="Z1" s="4"/>
      <c r="AA1" s="4"/>
      <c r="AB1" s="4"/>
      <c r="AC1" s="4"/>
      <c r="BE1" s="5"/>
    </row>
    <row r="2" spans="1:87" s="2" customFormat="1" x14ac:dyDescent="0.2">
      <c r="A2" s="60"/>
      <c r="B2" s="60"/>
      <c r="C2" s="60"/>
      <c r="D2" s="60"/>
      <c r="E2" s="65" t="s">
        <v>1</v>
      </c>
      <c r="F2" s="66"/>
      <c r="G2" s="67"/>
      <c r="H2" s="6">
        <f>CG25</f>
        <v>577148.97</v>
      </c>
      <c r="J2" s="3"/>
      <c r="P2" s="3"/>
      <c r="Y2" s="4"/>
      <c r="Z2" s="4"/>
      <c r="AA2" s="4"/>
      <c r="AB2" s="4"/>
      <c r="AC2" s="4"/>
      <c r="BE2" s="5"/>
    </row>
    <row r="3" spans="1:87" s="2" customFormat="1" x14ac:dyDescent="0.2">
      <c r="A3" s="60"/>
      <c r="B3" s="60"/>
      <c r="C3" s="60"/>
      <c r="D3" s="60"/>
      <c r="E3" s="65" t="s">
        <v>2</v>
      </c>
      <c r="F3" s="66"/>
      <c r="G3" s="67"/>
      <c r="H3" s="6">
        <f>CH25</f>
        <v>132744.26310000001</v>
      </c>
      <c r="J3" s="3"/>
      <c r="P3" s="3"/>
      <c r="Y3" s="4"/>
      <c r="Z3" s="4"/>
      <c r="AA3" s="4"/>
      <c r="AB3" s="4"/>
      <c r="AC3" s="4"/>
      <c r="BE3" s="5"/>
    </row>
    <row r="4" spans="1:87" s="2" customFormat="1" x14ac:dyDescent="0.2">
      <c r="A4" s="60"/>
      <c r="B4" s="60"/>
      <c r="C4" s="60"/>
      <c r="D4" s="60"/>
      <c r="E4" s="68" t="s">
        <v>3</v>
      </c>
      <c r="F4" s="69"/>
      <c r="G4" s="70"/>
      <c r="H4" s="7">
        <f>CI25</f>
        <v>709893.23310000007</v>
      </c>
      <c r="J4" s="3"/>
      <c r="P4" s="3"/>
      <c r="Y4" s="4"/>
      <c r="Z4" s="4"/>
      <c r="AA4" s="4"/>
      <c r="AB4" s="4"/>
      <c r="AC4" s="4"/>
      <c r="BE4" s="5"/>
    </row>
    <row r="5" spans="1:87" s="2" customFormat="1" x14ac:dyDescent="0.2">
      <c r="A5" s="61"/>
      <c r="B5" s="61"/>
      <c r="C5" s="61"/>
      <c r="D5" s="61"/>
      <c r="E5" s="71" t="s">
        <v>4</v>
      </c>
      <c r="F5" s="71"/>
      <c r="G5" s="71"/>
      <c r="H5" s="71"/>
      <c r="I5" s="71"/>
      <c r="J5" s="71"/>
      <c r="K5" s="71"/>
      <c r="P5" s="3"/>
      <c r="Y5" s="4"/>
      <c r="Z5" s="4"/>
      <c r="AA5" s="4"/>
      <c r="AB5" s="4"/>
      <c r="AC5" s="4"/>
      <c r="BE5" s="5"/>
    </row>
    <row r="7" spans="1:87" ht="114.75" x14ac:dyDescent="0.2">
      <c r="A7" s="8" t="s">
        <v>5</v>
      </c>
      <c r="B7" s="9" t="s">
        <v>6</v>
      </c>
      <c r="C7" s="9" t="s">
        <v>7</v>
      </c>
      <c r="D7" s="9" t="s">
        <v>8</v>
      </c>
      <c r="E7" s="10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2" t="s">
        <v>15</v>
      </c>
      <c r="L7" s="12" t="s">
        <v>11</v>
      </c>
      <c r="M7" s="12" t="s">
        <v>12</v>
      </c>
      <c r="N7" s="13" t="s">
        <v>13</v>
      </c>
      <c r="O7" s="11" t="s">
        <v>14</v>
      </c>
      <c r="P7" s="11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12" t="s">
        <v>21</v>
      </c>
      <c r="V7" s="12" t="s">
        <v>22</v>
      </c>
      <c r="W7" s="14" t="s">
        <v>23</v>
      </c>
      <c r="X7" s="12" t="s">
        <v>11</v>
      </c>
      <c r="Y7" s="12" t="s">
        <v>24</v>
      </c>
      <c r="Z7" s="12" t="s">
        <v>12</v>
      </c>
      <c r="AA7" s="14" t="s">
        <v>13</v>
      </c>
      <c r="AB7" s="11" t="s">
        <v>14</v>
      </c>
      <c r="AC7" s="11" t="s">
        <v>16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5" t="s">
        <v>32</v>
      </c>
      <c r="AL7" s="15" t="s">
        <v>33</v>
      </c>
      <c r="AM7" s="15" t="s">
        <v>34</v>
      </c>
      <c r="AN7" s="15" t="s">
        <v>35</v>
      </c>
      <c r="AO7" s="15" t="s">
        <v>36</v>
      </c>
      <c r="AP7" s="15" t="s">
        <v>37</v>
      </c>
      <c r="AQ7" s="15" t="s">
        <v>38</v>
      </c>
      <c r="AR7" s="15" t="s">
        <v>39</v>
      </c>
      <c r="AS7" s="15" t="s">
        <v>40</v>
      </c>
      <c r="AT7" s="8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2" t="s">
        <v>48</v>
      </c>
      <c r="BB7" s="12" t="s">
        <v>49</v>
      </c>
      <c r="BC7" s="16" t="s">
        <v>50</v>
      </c>
      <c r="BD7" s="17" t="s">
        <v>51</v>
      </c>
      <c r="BE7" s="17" t="s">
        <v>52</v>
      </c>
      <c r="BF7" s="17" t="s">
        <v>53</v>
      </c>
      <c r="BG7" s="17" t="s">
        <v>54</v>
      </c>
      <c r="BH7" s="18" t="s">
        <v>55</v>
      </c>
      <c r="BI7" s="17" t="s">
        <v>56</v>
      </c>
      <c r="BJ7" s="18" t="s">
        <v>57</v>
      </c>
      <c r="BK7" s="17" t="s">
        <v>58</v>
      </c>
      <c r="BL7" s="18" t="s">
        <v>59</v>
      </c>
      <c r="BM7" s="17" t="s">
        <v>60</v>
      </c>
      <c r="BN7" s="18" t="s">
        <v>61</v>
      </c>
      <c r="BO7" s="17" t="s">
        <v>62</v>
      </c>
      <c r="BP7" s="18" t="s">
        <v>63</v>
      </c>
      <c r="BQ7" s="17" t="s">
        <v>64</v>
      </c>
      <c r="BR7" s="18" t="s">
        <v>65</v>
      </c>
      <c r="BS7" s="19" t="s">
        <v>44</v>
      </c>
      <c r="BT7" s="20" t="s">
        <v>66</v>
      </c>
      <c r="BU7" s="21" t="s">
        <v>67</v>
      </c>
      <c r="BV7" s="22" t="s">
        <v>68</v>
      </c>
      <c r="BW7" s="17" t="s">
        <v>69</v>
      </c>
      <c r="BX7" s="18" t="s">
        <v>70</v>
      </c>
      <c r="BY7" s="22" t="s">
        <v>71</v>
      </c>
      <c r="BZ7" s="23" t="s">
        <v>72</v>
      </c>
      <c r="CA7" s="22" t="s">
        <v>73</v>
      </c>
      <c r="CB7" s="23" t="s">
        <v>74</v>
      </c>
      <c r="CC7" s="24" t="s">
        <v>75</v>
      </c>
      <c r="CD7" s="23" t="s">
        <v>76</v>
      </c>
      <c r="CE7" s="18" t="s">
        <v>77</v>
      </c>
      <c r="CF7" s="18" t="s">
        <v>78</v>
      </c>
      <c r="CG7" s="17" t="s">
        <v>79</v>
      </c>
      <c r="CH7" s="17" t="s">
        <v>80</v>
      </c>
      <c r="CI7" s="17" t="s">
        <v>81</v>
      </c>
    </row>
    <row r="8" spans="1:87" ht="23.25" customHeight="1" x14ac:dyDescent="0.25">
      <c r="A8" s="26">
        <v>1</v>
      </c>
      <c r="B8" s="26">
        <v>1</v>
      </c>
      <c r="C8" s="26">
        <v>1</v>
      </c>
      <c r="D8" s="26">
        <v>1</v>
      </c>
      <c r="E8" s="27" t="s">
        <v>82</v>
      </c>
      <c r="F8" s="28">
        <v>8971383551</v>
      </c>
      <c r="G8" s="28" t="s">
        <v>83</v>
      </c>
      <c r="H8" s="28" t="s">
        <v>84</v>
      </c>
      <c r="I8" s="28" t="s">
        <v>85</v>
      </c>
      <c r="J8" s="29" t="s">
        <v>86</v>
      </c>
      <c r="K8" s="15" t="s">
        <v>87</v>
      </c>
      <c r="L8" s="30" t="s">
        <v>83</v>
      </c>
      <c r="M8" s="30" t="s">
        <v>84</v>
      </c>
      <c r="N8" s="30" t="s">
        <v>85</v>
      </c>
      <c r="O8" s="31" t="s">
        <v>86</v>
      </c>
      <c r="P8" s="28"/>
      <c r="Q8" s="28">
        <v>8961003529</v>
      </c>
      <c r="R8" s="28" t="s">
        <v>88</v>
      </c>
      <c r="S8" s="28" t="s">
        <v>88</v>
      </c>
      <c r="T8" s="28">
        <v>8</v>
      </c>
      <c r="U8" s="26" t="s">
        <v>89</v>
      </c>
      <c r="V8" s="32" t="s">
        <v>90</v>
      </c>
      <c r="W8" s="33" t="s">
        <v>91</v>
      </c>
      <c r="X8" s="30" t="s">
        <v>92</v>
      </c>
      <c r="Y8" s="30" t="s">
        <v>84</v>
      </c>
      <c r="Z8" s="30" t="s">
        <v>84</v>
      </c>
      <c r="AA8" s="30" t="s">
        <v>93</v>
      </c>
      <c r="AB8" s="31" t="s">
        <v>94</v>
      </c>
      <c r="AC8" s="28" t="s">
        <v>95</v>
      </c>
      <c r="AD8" s="28" t="s">
        <v>96</v>
      </c>
      <c r="AE8" s="15" t="s">
        <v>97</v>
      </c>
      <c r="AF8" s="32">
        <v>29.89</v>
      </c>
      <c r="AG8" s="32">
        <v>23912.000000000004</v>
      </c>
      <c r="AH8" s="32" t="s">
        <v>98</v>
      </c>
      <c r="AI8" s="32" t="s">
        <v>98</v>
      </c>
      <c r="AJ8" s="34" t="s">
        <v>99</v>
      </c>
      <c r="AK8" s="28" t="s">
        <v>88</v>
      </c>
      <c r="AL8" s="28" t="s">
        <v>100</v>
      </c>
      <c r="AM8" s="32" t="s">
        <v>100</v>
      </c>
      <c r="AN8" s="28" t="s">
        <v>100</v>
      </c>
      <c r="AO8" s="28" t="s">
        <v>100</v>
      </c>
      <c r="AP8" s="26" t="s">
        <v>101</v>
      </c>
      <c r="AQ8" s="28" t="s">
        <v>88</v>
      </c>
      <c r="AR8" s="35">
        <v>46388</v>
      </c>
      <c r="AS8" s="35">
        <v>46752</v>
      </c>
      <c r="AT8" s="36"/>
      <c r="AU8" s="33" t="s">
        <v>102</v>
      </c>
      <c r="AV8" s="37" t="s">
        <v>103</v>
      </c>
      <c r="AW8" s="38" t="s">
        <v>104</v>
      </c>
      <c r="AX8" s="38">
        <v>150</v>
      </c>
      <c r="AY8" s="39">
        <v>175886</v>
      </c>
      <c r="AZ8" s="28">
        <v>0</v>
      </c>
      <c r="BA8" s="28">
        <v>0</v>
      </c>
      <c r="BB8" s="28">
        <v>0</v>
      </c>
      <c r="BC8" s="39">
        <v>175886</v>
      </c>
      <c r="BD8" s="26">
        <v>12</v>
      </c>
      <c r="BE8" s="40">
        <f>H$1</f>
        <v>0</v>
      </c>
      <c r="BF8" s="41">
        <f>ROUND(BE8*BC8/1000,2)</f>
        <v>0</v>
      </c>
      <c r="BG8" s="42">
        <v>18</v>
      </c>
      <c r="BH8" s="41">
        <f>BG8*12</f>
        <v>216</v>
      </c>
      <c r="BI8" s="42">
        <v>0</v>
      </c>
      <c r="BJ8" s="43">
        <f>BI8*BD8*AX8</f>
        <v>0</v>
      </c>
      <c r="BK8" s="38">
        <f>[1]ceny!D2</f>
        <v>18.71</v>
      </c>
      <c r="BL8" s="41">
        <f>BK8*BD8*AX8</f>
        <v>33678</v>
      </c>
      <c r="BM8" s="42">
        <f>7.3/1000</f>
        <v>7.3000000000000001E-3</v>
      </c>
      <c r="BN8" s="41">
        <f>ROUND(BM8*BC8,2)</f>
        <v>1283.97</v>
      </c>
      <c r="BO8" s="42">
        <v>3.3059999999999999E-2</v>
      </c>
      <c r="BP8" s="41">
        <f>ROUND(BO8*BC8,2)</f>
        <v>5814.79</v>
      </c>
      <c r="BQ8" s="42">
        <f>3/1000</f>
        <v>3.0000000000000001E-3</v>
      </c>
      <c r="BR8" s="41">
        <f>ROUND(BQ8*BC8,2)</f>
        <v>527.66</v>
      </c>
      <c r="BS8" s="42" t="s">
        <v>104</v>
      </c>
      <c r="BT8" s="42">
        <v>150</v>
      </c>
      <c r="BU8" s="44">
        <v>175886</v>
      </c>
      <c r="BV8" s="26">
        <v>0.21940000000000001</v>
      </c>
      <c r="BW8" s="26">
        <v>0.8</v>
      </c>
      <c r="BX8" s="41">
        <f>ROUND(BW8*BU8*BV8,2)</f>
        <v>30871.51</v>
      </c>
      <c r="BY8" s="42">
        <f>71.14/1000</f>
        <v>7.1139999999999995E-2</v>
      </c>
      <c r="BZ8" s="41">
        <f>ROUND(BY8*BC8,2)</f>
        <v>12512.53</v>
      </c>
      <c r="CA8" s="42">
        <v>0</v>
      </c>
      <c r="CB8" s="41">
        <f>CA8*BC8</f>
        <v>0</v>
      </c>
      <c r="CC8" s="42">
        <v>0</v>
      </c>
      <c r="CD8" s="41">
        <f>CC8*BC8</f>
        <v>0</v>
      </c>
      <c r="CE8" s="45">
        <f>CD8+CB8+BZ8+BX8+BR8+BP8+BN8+BL8+BJ8+BH8</f>
        <v>84904.46</v>
      </c>
      <c r="CF8" s="45">
        <f>BF8</f>
        <v>0</v>
      </c>
      <c r="CG8" s="45">
        <f>CF8+CE8</f>
        <v>84904.46</v>
      </c>
      <c r="CH8" s="45">
        <f>CG8*0.23</f>
        <v>19528.025800000003</v>
      </c>
      <c r="CI8" s="45">
        <f>CG8+CH8</f>
        <v>104432.48580000001</v>
      </c>
    </row>
    <row r="9" spans="1:87" ht="23.25" customHeight="1" x14ac:dyDescent="0.25">
      <c r="A9" s="26">
        <v>2</v>
      </c>
      <c r="B9" s="26">
        <v>1</v>
      </c>
      <c r="C9" s="26">
        <v>2</v>
      </c>
      <c r="D9" s="26">
        <v>1</v>
      </c>
      <c r="E9" s="27" t="s">
        <v>82</v>
      </c>
      <c r="F9" s="28">
        <v>8971383551</v>
      </c>
      <c r="G9" s="28" t="s">
        <v>83</v>
      </c>
      <c r="H9" s="28" t="s">
        <v>84</v>
      </c>
      <c r="I9" s="28" t="s">
        <v>85</v>
      </c>
      <c r="J9" s="29" t="s">
        <v>86</v>
      </c>
      <c r="K9" s="15" t="s">
        <v>105</v>
      </c>
      <c r="L9" s="30" t="s">
        <v>106</v>
      </c>
      <c r="M9" s="30" t="s">
        <v>84</v>
      </c>
      <c r="N9" s="30" t="s">
        <v>107</v>
      </c>
      <c r="O9" s="30">
        <v>9</v>
      </c>
      <c r="P9" s="26"/>
      <c r="Q9" s="28">
        <v>8942567768</v>
      </c>
      <c r="R9" s="28" t="s">
        <v>108</v>
      </c>
      <c r="S9" s="28" t="s">
        <v>109</v>
      </c>
      <c r="T9" s="28">
        <v>8</v>
      </c>
      <c r="U9" s="26" t="s">
        <v>89</v>
      </c>
      <c r="V9" s="32" t="s">
        <v>90</v>
      </c>
      <c r="W9" s="15" t="s">
        <v>105</v>
      </c>
      <c r="X9" s="30" t="s">
        <v>106</v>
      </c>
      <c r="Y9" s="30" t="s">
        <v>84</v>
      </c>
      <c r="Z9" s="30" t="s">
        <v>84</v>
      </c>
      <c r="AA9" s="30" t="s">
        <v>107</v>
      </c>
      <c r="AB9" s="30">
        <v>9</v>
      </c>
      <c r="AC9" s="28"/>
      <c r="AD9" s="28" t="s">
        <v>96</v>
      </c>
      <c r="AE9" s="46">
        <v>44543</v>
      </c>
      <c r="AF9" s="40">
        <v>24.8</v>
      </c>
      <c r="AG9" s="32">
        <v>19840.000000000004</v>
      </c>
      <c r="AH9" s="32" t="s">
        <v>98</v>
      </c>
      <c r="AI9" s="32" t="s">
        <v>98</v>
      </c>
      <c r="AJ9" s="32" t="s">
        <v>99</v>
      </c>
      <c r="AK9" s="28" t="s">
        <v>108</v>
      </c>
      <c r="AL9" s="26" t="s">
        <v>100</v>
      </c>
      <c r="AM9" s="32" t="s">
        <v>100</v>
      </c>
      <c r="AN9" s="28" t="s">
        <v>100</v>
      </c>
      <c r="AO9" s="28" t="s">
        <v>100</v>
      </c>
      <c r="AP9" s="26" t="s">
        <v>101</v>
      </c>
      <c r="AQ9" s="28" t="s">
        <v>88</v>
      </c>
      <c r="AR9" s="35">
        <v>46388</v>
      </c>
      <c r="AS9" s="35">
        <v>46752</v>
      </c>
      <c r="AT9" s="36"/>
      <c r="AU9" s="33" t="s">
        <v>110</v>
      </c>
      <c r="AV9" s="37" t="s">
        <v>111</v>
      </c>
      <c r="AW9" s="38" t="s">
        <v>112</v>
      </c>
      <c r="AX9" s="38">
        <v>50</v>
      </c>
      <c r="AY9" s="39">
        <v>41222</v>
      </c>
      <c r="AZ9" s="28">
        <v>0</v>
      </c>
      <c r="BA9" s="28">
        <v>0</v>
      </c>
      <c r="BB9" s="28">
        <v>0</v>
      </c>
      <c r="BC9" s="39">
        <v>41222</v>
      </c>
      <c r="BD9" s="26">
        <v>12</v>
      </c>
      <c r="BE9" s="40">
        <f t="shared" ref="BE9:BE24" si="0">H$1</f>
        <v>0</v>
      </c>
      <c r="BF9" s="41">
        <f t="shared" ref="BF9:BF24" si="1">ROUND(BE9*BC9/1000,2)</f>
        <v>0</v>
      </c>
      <c r="BG9" s="26">
        <v>9.5</v>
      </c>
      <c r="BH9" s="41">
        <f t="shared" ref="BH9:BH24" si="2">BG9*12</f>
        <v>114</v>
      </c>
      <c r="BI9" s="42">
        <v>0</v>
      </c>
      <c r="BJ9" s="43">
        <f t="shared" ref="BJ9:BJ24" si="3">BI9*BD9*AX9</f>
        <v>0</v>
      </c>
      <c r="BK9" s="26">
        <v>17.52</v>
      </c>
      <c r="BL9" s="41">
        <f t="shared" ref="BL9:BL24" si="4">BK9*BD9*AX9</f>
        <v>10512</v>
      </c>
      <c r="BM9" s="42">
        <f t="shared" ref="BM9:BM10" si="5">7.3/1000</f>
        <v>7.3000000000000001E-3</v>
      </c>
      <c r="BN9" s="41">
        <f t="shared" ref="BN9:BN24" si="6">ROUND(BM9*BC9,2)</f>
        <v>300.92</v>
      </c>
      <c r="BO9" s="26">
        <v>3.3099999999999997E-2</v>
      </c>
      <c r="BP9" s="41">
        <f t="shared" ref="BP9:BP24" si="7">ROUND(BO9*BC9,2)</f>
        <v>1364.45</v>
      </c>
      <c r="BQ9" s="42">
        <f t="shared" ref="BQ9:BQ10" si="8">3/1000</f>
        <v>3.0000000000000001E-3</v>
      </c>
      <c r="BR9" s="41">
        <f t="shared" ref="BR9:BR24" si="9">ROUND(BQ9*BC9,2)</f>
        <v>123.67</v>
      </c>
      <c r="BS9" s="26" t="s">
        <v>112</v>
      </c>
      <c r="BT9" s="26">
        <v>70</v>
      </c>
      <c r="BU9" s="44">
        <v>108984</v>
      </c>
      <c r="BV9" s="26">
        <v>0.21940000000000001</v>
      </c>
      <c r="BW9" s="26">
        <v>0.8</v>
      </c>
      <c r="BX9" s="41">
        <f>ROUND(BW9*BU9*BV9,2)</f>
        <v>19128.87</v>
      </c>
      <c r="BY9" s="26">
        <v>0.21529999999999999</v>
      </c>
      <c r="BZ9" s="41">
        <f t="shared" ref="BZ9:BZ24" si="10">ROUND(BY9*BC9,2)</f>
        <v>8875.1</v>
      </c>
      <c r="CA9" s="26">
        <v>0</v>
      </c>
      <c r="CB9" s="41">
        <f t="shared" ref="CB9:CB24" si="11">CA9*BC9</f>
        <v>0</v>
      </c>
      <c r="CC9" s="26">
        <v>0</v>
      </c>
      <c r="CD9" s="41">
        <f t="shared" ref="CD9:CD24" si="12">CC9*BC9</f>
        <v>0</v>
      </c>
      <c r="CE9" s="45">
        <f t="shared" ref="CE9:CE24" si="13">CD9+CB9+BZ9+BX9+BR9+BP9+BN9+BL9+BJ9+BH9</f>
        <v>40419.009999999995</v>
      </c>
      <c r="CF9" s="45">
        <f t="shared" ref="CF9:CF24" si="14">BF9</f>
        <v>0</v>
      </c>
      <c r="CG9" s="45">
        <f t="shared" ref="CG9:CG24" si="15">CF9+CE9</f>
        <v>40419.009999999995</v>
      </c>
      <c r="CH9" s="45">
        <f t="shared" ref="CH9:CH24" si="16">CG9*0.23</f>
        <v>9296.3722999999991</v>
      </c>
      <c r="CI9" s="45">
        <f t="shared" ref="CI9:CI24" si="17">CG9+CH9</f>
        <v>49715.382299999997</v>
      </c>
    </row>
    <row r="10" spans="1:87" ht="23.25" customHeight="1" x14ac:dyDescent="0.25">
      <c r="A10" s="26">
        <v>3</v>
      </c>
      <c r="B10" s="26">
        <v>1</v>
      </c>
      <c r="C10" s="26">
        <v>3</v>
      </c>
      <c r="D10" s="26">
        <v>1</v>
      </c>
      <c r="E10" s="27" t="s">
        <v>82</v>
      </c>
      <c r="F10" s="28">
        <v>8971383551</v>
      </c>
      <c r="G10" s="28" t="s">
        <v>83</v>
      </c>
      <c r="H10" s="28" t="s">
        <v>84</v>
      </c>
      <c r="I10" s="28" t="s">
        <v>85</v>
      </c>
      <c r="J10" s="29" t="s">
        <v>86</v>
      </c>
      <c r="K10" s="15" t="s">
        <v>113</v>
      </c>
      <c r="L10" s="30" t="s">
        <v>114</v>
      </c>
      <c r="M10" s="30" t="s">
        <v>84</v>
      </c>
      <c r="N10" s="30" t="s">
        <v>115</v>
      </c>
      <c r="O10" s="30">
        <v>16</v>
      </c>
      <c r="P10" s="28"/>
      <c r="Q10" s="28">
        <v>8992420754</v>
      </c>
      <c r="R10" s="28" t="s">
        <v>88</v>
      </c>
      <c r="S10" s="28" t="s">
        <v>100</v>
      </c>
      <c r="T10" s="28">
        <v>8</v>
      </c>
      <c r="U10" s="26" t="s">
        <v>89</v>
      </c>
      <c r="V10" s="32" t="s">
        <v>90</v>
      </c>
      <c r="W10" s="33" t="s">
        <v>116</v>
      </c>
      <c r="X10" s="30" t="s">
        <v>117</v>
      </c>
      <c r="Y10" s="30" t="s">
        <v>84</v>
      </c>
      <c r="Z10" s="30" t="s">
        <v>84</v>
      </c>
      <c r="AA10" s="30" t="s">
        <v>118</v>
      </c>
      <c r="AB10" s="30" t="s">
        <v>119</v>
      </c>
      <c r="AC10" s="28"/>
      <c r="AD10" s="28" t="s">
        <v>96</v>
      </c>
      <c r="AE10" s="46">
        <v>44433</v>
      </c>
      <c r="AF10" s="28">
        <v>35.6</v>
      </c>
      <c r="AG10" s="32">
        <v>28480.000000000004</v>
      </c>
      <c r="AH10" s="32" t="s">
        <v>98</v>
      </c>
      <c r="AI10" s="32" t="s">
        <v>98</v>
      </c>
      <c r="AJ10" s="34" t="s">
        <v>99</v>
      </c>
      <c r="AK10" s="28" t="s">
        <v>108</v>
      </c>
      <c r="AL10" s="32" t="s">
        <v>109</v>
      </c>
      <c r="AM10" s="32" t="s">
        <v>109</v>
      </c>
      <c r="AN10" s="28" t="s">
        <v>120</v>
      </c>
      <c r="AO10" s="28" t="s">
        <v>120</v>
      </c>
      <c r="AP10" s="26" t="s">
        <v>101</v>
      </c>
      <c r="AQ10" s="28" t="s">
        <v>88</v>
      </c>
      <c r="AR10" s="35">
        <v>46388</v>
      </c>
      <c r="AS10" s="35">
        <v>46752</v>
      </c>
      <c r="AT10" s="36"/>
      <c r="AU10" s="33" t="s">
        <v>121</v>
      </c>
      <c r="AV10" s="37" t="s">
        <v>122</v>
      </c>
      <c r="AW10" s="38" t="s">
        <v>123</v>
      </c>
      <c r="AX10" s="38">
        <v>40</v>
      </c>
      <c r="AY10" s="39">
        <v>35705</v>
      </c>
      <c r="AZ10" s="28">
        <v>0</v>
      </c>
      <c r="BA10" s="28">
        <v>0</v>
      </c>
      <c r="BB10" s="28">
        <v>0</v>
      </c>
      <c r="BC10" s="39">
        <v>35705</v>
      </c>
      <c r="BD10" s="26">
        <v>12</v>
      </c>
      <c r="BE10" s="40">
        <f t="shared" si="0"/>
        <v>0</v>
      </c>
      <c r="BF10" s="41">
        <f t="shared" si="1"/>
        <v>0</v>
      </c>
      <c r="BG10" s="28">
        <v>4.5599999999999996</v>
      </c>
      <c r="BH10" s="41">
        <f t="shared" si="2"/>
        <v>54.72</v>
      </c>
      <c r="BI10" s="42">
        <v>0</v>
      </c>
      <c r="BJ10" s="43">
        <f t="shared" si="3"/>
        <v>0</v>
      </c>
      <c r="BK10" s="28">
        <v>5.73</v>
      </c>
      <c r="BL10" s="41">
        <f t="shared" si="4"/>
        <v>2750.4</v>
      </c>
      <c r="BM10" s="42">
        <f t="shared" si="5"/>
        <v>7.3000000000000001E-3</v>
      </c>
      <c r="BN10" s="41">
        <f t="shared" si="6"/>
        <v>260.64999999999998</v>
      </c>
      <c r="BO10" s="28">
        <v>3.3099999999999997E-2</v>
      </c>
      <c r="BP10" s="41">
        <f t="shared" si="7"/>
        <v>1181.8399999999999</v>
      </c>
      <c r="BQ10" s="42">
        <f t="shared" si="8"/>
        <v>3.0000000000000001E-3</v>
      </c>
      <c r="BR10" s="41">
        <f t="shared" si="9"/>
        <v>107.12</v>
      </c>
      <c r="BS10" s="28" t="s">
        <v>123</v>
      </c>
      <c r="BT10" s="28">
        <v>15</v>
      </c>
      <c r="BU10" s="44">
        <v>1783</v>
      </c>
      <c r="BV10" s="26">
        <v>17.18</v>
      </c>
      <c r="BW10" s="26">
        <v>12</v>
      </c>
      <c r="BX10" s="41">
        <f>BW10*BV10</f>
        <v>206.16</v>
      </c>
      <c r="BY10" s="28">
        <v>0.2283</v>
      </c>
      <c r="BZ10" s="41">
        <f t="shared" si="10"/>
        <v>8151.45</v>
      </c>
      <c r="CA10" s="28">
        <v>0</v>
      </c>
      <c r="CB10" s="41">
        <f t="shared" si="11"/>
        <v>0</v>
      </c>
      <c r="CC10" s="28">
        <v>0</v>
      </c>
      <c r="CD10" s="41">
        <f t="shared" si="12"/>
        <v>0</v>
      </c>
      <c r="CE10" s="45">
        <f t="shared" si="13"/>
        <v>12712.34</v>
      </c>
      <c r="CF10" s="45">
        <f t="shared" si="14"/>
        <v>0</v>
      </c>
      <c r="CG10" s="45">
        <f t="shared" si="15"/>
        <v>12712.34</v>
      </c>
      <c r="CH10" s="45">
        <f t="shared" si="16"/>
        <v>2923.8382000000001</v>
      </c>
      <c r="CI10" s="45">
        <f t="shared" si="17"/>
        <v>15636.1782</v>
      </c>
    </row>
    <row r="11" spans="1:87" ht="23.25" customHeight="1" x14ac:dyDescent="0.25">
      <c r="A11" s="26">
        <v>4</v>
      </c>
      <c r="B11" s="26">
        <v>1</v>
      </c>
      <c r="C11" s="26">
        <v>4</v>
      </c>
      <c r="D11" s="26">
        <v>1</v>
      </c>
      <c r="E11" s="27" t="s">
        <v>82</v>
      </c>
      <c r="F11" s="28">
        <v>8971383551</v>
      </c>
      <c r="G11" s="28" t="s">
        <v>83</v>
      </c>
      <c r="H11" s="28" t="s">
        <v>84</v>
      </c>
      <c r="I11" s="28" t="s">
        <v>85</v>
      </c>
      <c r="J11" s="29" t="s">
        <v>86</v>
      </c>
      <c r="K11" s="15" t="s">
        <v>113</v>
      </c>
      <c r="L11" s="30" t="s">
        <v>114</v>
      </c>
      <c r="M11" s="30" t="s">
        <v>84</v>
      </c>
      <c r="N11" s="30" t="s">
        <v>115</v>
      </c>
      <c r="O11" s="30">
        <v>16</v>
      </c>
      <c r="P11" s="28"/>
      <c r="Q11" s="28">
        <v>8992420754</v>
      </c>
      <c r="R11" s="28" t="s">
        <v>88</v>
      </c>
      <c r="S11" s="28" t="s">
        <v>88</v>
      </c>
      <c r="T11" s="28">
        <v>8</v>
      </c>
      <c r="U11" s="26" t="s">
        <v>89</v>
      </c>
      <c r="V11" s="32" t="s">
        <v>90</v>
      </c>
      <c r="W11" s="30" t="s">
        <v>124</v>
      </c>
      <c r="X11" s="30" t="s">
        <v>114</v>
      </c>
      <c r="Y11" s="30" t="s">
        <v>84</v>
      </c>
      <c r="Z11" s="30" t="s">
        <v>84</v>
      </c>
      <c r="AA11" s="30" t="s">
        <v>125</v>
      </c>
      <c r="AB11" s="30" t="s">
        <v>126</v>
      </c>
      <c r="AC11" s="28"/>
      <c r="AD11" s="28" t="s">
        <v>96</v>
      </c>
      <c r="AE11" s="47">
        <v>44467</v>
      </c>
      <c r="AF11" s="32">
        <v>35.6</v>
      </c>
      <c r="AG11" s="32">
        <v>28480.000000000004</v>
      </c>
      <c r="AH11" s="32" t="s">
        <v>98</v>
      </c>
      <c r="AI11" s="32" t="s">
        <v>98</v>
      </c>
      <c r="AJ11" s="34" t="s">
        <v>99</v>
      </c>
      <c r="AK11" s="28" t="s">
        <v>88</v>
      </c>
      <c r="AL11" s="28" t="s">
        <v>100</v>
      </c>
      <c r="AM11" s="32" t="s">
        <v>127</v>
      </c>
      <c r="AN11" s="28" t="s">
        <v>100</v>
      </c>
      <c r="AO11" s="28" t="s">
        <v>100</v>
      </c>
      <c r="AP11" s="26" t="s">
        <v>101</v>
      </c>
      <c r="AQ11" s="28" t="s">
        <v>88</v>
      </c>
      <c r="AR11" s="35">
        <v>46388</v>
      </c>
      <c r="AS11" s="35">
        <v>46752</v>
      </c>
      <c r="AT11" s="36"/>
      <c r="AU11" s="33" t="s">
        <v>128</v>
      </c>
      <c r="AV11" s="31" t="s">
        <v>129</v>
      </c>
      <c r="AW11" s="30" t="str">
        <f>AW10</f>
        <v>C11</v>
      </c>
      <c r="AX11" s="30">
        <v>22</v>
      </c>
      <c r="AY11" s="39">
        <v>16719</v>
      </c>
      <c r="AZ11" s="28">
        <v>0</v>
      </c>
      <c r="BA11" s="28">
        <v>0</v>
      </c>
      <c r="BB11" s="28">
        <v>0</v>
      </c>
      <c r="BC11" s="39">
        <v>16719</v>
      </c>
      <c r="BD11" s="26">
        <v>12</v>
      </c>
      <c r="BE11" s="40">
        <f t="shared" si="0"/>
        <v>0</v>
      </c>
      <c r="BF11" s="41">
        <f t="shared" si="1"/>
        <v>0</v>
      </c>
      <c r="BG11" s="28">
        <v>4.5599999999999996</v>
      </c>
      <c r="BH11" s="41">
        <f t="shared" si="2"/>
        <v>54.72</v>
      </c>
      <c r="BI11" s="42">
        <v>0</v>
      </c>
      <c r="BJ11" s="43">
        <f t="shared" si="3"/>
        <v>0</v>
      </c>
      <c r="BK11" s="28">
        <v>5.73</v>
      </c>
      <c r="BL11" s="41">
        <f t="shared" si="4"/>
        <v>1512.72</v>
      </c>
      <c r="BM11" s="42">
        <f>BM9</f>
        <v>7.3000000000000001E-3</v>
      </c>
      <c r="BN11" s="41">
        <f t="shared" si="6"/>
        <v>122.05</v>
      </c>
      <c r="BO11" s="42">
        <f>BO9</f>
        <v>3.3099999999999997E-2</v>
      </c>
      <c r="BP11" s="41">
        <f t="shared" si="7"/>
        <v>553.4</v>
      </c>
      <c r="BQ11" s="42">
        <f>BQ9</f>
        <v>3.0000000000000001E-3</v>
      </c>
      <c r="BR11" s="41">
        <f t="shared" si="9"/>
        <v>50.16</v>
      </c>
      <c r="BS11" s="42" t="str">
        <f>BS9</f>
        <v>C21</v>
      </c>
      <c r="BT11" s="42">
        <v>55</v>
      </c>
      <c r="BU11" s="44">
        <v>62183</v>
      </c>
      <c r="BV11" s="26">
        <v>0.21940000000000001</v>
      </c>
      <c r="BW11" s="26">
        <v>0.8</v>
      </c>
      <c r="BX11" s="41">
        <f t="shared" ref="BX11:BX24" si="18">ROUND(BW11*BU11*BV11,2)</f>
        <v>10914.36</v>
      </c>
      <c r="BY11" s="42">
        <f>BY9</f>
        <v>0.21529999999999999</v>
      </c>
      <c r="BZ11" s="41">
        <f t="shared" si="10"/>
        <v>3599.6</v>
      </c>
      <c r="CA11" s="42">
        <f>CA9</f>
        <v>0</v>
      </c>
      <c r="CB11" s="41">
        <f t="shared" si="11"/>
        <v>0</v>
      </c>
      <c r="CC11" s="42">
        <f>CC9</f>
        <v>0</v>
      </c>
      <c r="CD11" s="41">
        <f t="shared" si="12"/>
        <v>0</v>
      </c>
      <c r="CE11" s="45">
        <f t="shared" si="13"/>
        <v>16807.010000000002</v>
      </c>
      <c r="CF11" s="45">
        <f t="shared" si="14"/>
        <v>0</v>
      </c>
      <c r="CG11" s="45">
        <f t="shared" si="15"/>
        <v>16807.010000000002</v>
      </c>
      <c r="CH11" s="45">
        <f t="shared" si="16"/>
        <v>3865.6123000000007</v>
      </c>
      <c r="CI11" s="45">
        <f t="shared" si="17"/>
        <v>20672.622300000003</v>
      </c>
    </row>
    <row r="12" spans="1:87" ht="23.25" customHeight="1" x14ac:dyDescent="0.25">
      <c r="A12" s="26">
        <v>5</v>
      </c>
      <c r="B12" s="26">
        <v>1</v>
      </c>
      <c r="C12" s="26">
        <v>5</v>
      </c>
      <c r="D12" s="26">
        <v>1</v>
      </c>
      <c r="E12" s="27" t="s">
        <v>82</v>
      </c>
      <c r="F12" s="28">
        <v>8971383551</v>
      </c>
      <c r="G12" s="28" t="s">
        <v>83</v>
      </c>
      <c r="H12" s="28" t="s">
        <v>84</v>
      </c>
      <c r="I12" s="28" t="s">
        <v>85</v>
      </c>
      <c r="J12" s="48" t="s">
        <v>86</v>
      </c>
      <c r="K12" s="15" t="s">
        <v>130</v>
      </c>
      <c r="L12" s="30" t="s">
        <v>131</v>
      </c>
      <c r="M12" s="30" t="s">
        <v>84</v>
      </c>
      <c r="N12" s="30" t="s">
        <v>132</v>
      </c>
      <c r="O12" s="31" t="s">
        <v>133</v>
      </c>
      <c r="P12" s="28"/>
      <c r="Q12" s="28">
        <v>8942567828</v>
      </c>
      <c r="R12" s="28" t="s">
        <v>88</v>
      </c>
      <c r="S12" s="28" t="s">
        <v>88</v>
      </c>
      <c r="T12" s="28">
        <v>8</v>
      </c>
      <c r="U12" s="26" t="s">
        <v>89</v>
      </c>
      <c r="V12" s="32" t="s">
        <v>90</v>
      </c>
      <c r="W12" s="33" t="s">
        <v>130</v>
      </c>
      <c r="X12" s="30" t="s">
        <v>131</v>
      </c>
      <c r="Y12" s="30" t="s">
        <v>84</v>
      </c>
      <c r="Z12" s="30" t="s">
        <v>84</v>
      </c>
      <c r="AA12" s="30" t="s">
        <v>134</v>
      </c>
      <c r="AB12" s="31" t="s">
        <v>133</v>
      </c>
      <c r="AC12" s="28"/>
      <c r="AD12" s="28" t="s">
        <v>96</v>
      </c>
      <c r="AE12" s="46">
        <v>44144</v>
      </c>
      <c r="AF12" s="32">
        <v>40</v>
      </c>
      <c r="AG12" s="32">
        <v>32000</v>
      </c>
      <c r="AH12" s="32" t="s">
        <v>98</v>
      </c>
      <c r="AI12" s="32" t="s">
        <v>98</v>
      </c>
      <c r="AJ12" s="32" t="s">
        <v>99</v>
      </c>
      <c r="AK12" s="28" t="s">
        <v>88</v>
      </c>
      <c r="AL12" s="28" t="s">
        <v>100</v>
      </c>
      <c r="AM12" s="32" t="s">
        <v>100</v>
      </c>
      <c r="AN12" s="28" t="s">
        <v>100</v>
      </c>
      <c r="AO12" s="28" t="s">
        <v>100</v>
      </c>
      <c r="AP12" s="26" t="s">
        <v>101</v>
      </c>
      <c r="AQ12" s="28" t="s">
        <v>88</v>
      </c>
      <c r="AR12" s="35" t="s">
        <v>135</v>
      </c>
      <c r="AS12" s="28" t="s">
        <v>136</v>
      </c>
      <c r="AT12" s="36"/>
      <c r="AU12" s="33" t="s">
        <v>137</v>
      </c>
      <c r="AV12" s="37" t="s">
        <v>138</v>
      </c>
      <c r="AW12" s="38" t="s">
        <v>123</v>
      </c>
      <c r="AX12" s="38">
        <v>40</v>
      </c>
      <c r="AY12" s="39">
        <v>22820</v>
      </c>
      <c r="AZ12" s="28">
        <v>0</v>
      </c>
      <c r="BA12" s="28">
        <v>0</v>
      </c>
      <c r="BB12" s="28">
        <v>0</v>
      </c>
      <c r="BC12" s="39">
        <v>22820</v>
      </c>
      <c r="BD12" s="26">
        <v>12</v>
      </c>
      <c r="BE12" s="40">
        <f t="shared" si="0"/>
        <v>0</v>
      </c>
      <c r="BF12" s="41">
        <f t="shared" si="1"/>
        <v>0</v>
      </c>
      <c r="BG12" s="28">
        <v>4.5599999999999996</v>
      </c>
      <c r="BH12" s="41">
        <f t="shared" si="2"/>
        <v>54.72</v>
      </c>
      <c r="BI12" s="42">
        <v>0</v>
      </c>
      <c r="BJ12" s="43">
        <f t="shared" si="3"/>
        <v>0</v>
      </c>
      <c r="BK12" s="28">
        <v>5.73</v>
      </c>
      <c r="BL12" s="41">
        <f t="shared" si="4"/>
        <v>2750.4</v>
      </c>
      <c r="BM12" s="42">
        <f>BM9</f>
        <v>7.3000000000000001E-3</v>
      </c>
      <c r="BN12" s="41">
        <f t="shared" si="6"/>
        <v>166.59</v>
      </c>
      <c r="BO12" s="42">
        <f>BO9</f>
        <v>3.3099999999999997E-2</v>
      </c>
      <c r="BP12" s="41">
        <f t="shared" si="7"/>
        <v>755.34</v>
      </c>
      <c r="BQ12" s="42">
        <f>BQ9</f>
        <v>3.0000000000000001E-3</v>
      </c>
      <c r="BR12" s="41">
        <f t="shared" si="9"/>
        <v>68.459999999999994</v>
      </c>
      <c r="BS12" s="42" t="str">
        <f>BS9</f>
        <v>C21</v>
      </c>
      <c r="BT12" s="42">
        <v>150</v>
      </c>
      <c r="BU12" s="44">
        <v>5523</v>
      </c>
      <c r="BV12" s="26">
        <v>0.21940000000000001</v>
      </c>
      <c r="BW12" s="26">
        <v>0.8</v>
      </c>
      <c r="BX12" s="41">
        <f t="shared" si="18"/>
        <v>969.4</v>
      </c>
      <c r="BY12" s="42">
        <f>BY9</f>
        <v>0.21529999999999999</v>
      </c>
      <c r="BZ12" s="41">
        <f t="shared" si="10"/>
        <v>4913.1499999999996</v>
      </c>
      <c r="CA12" s="42">
        <f>CA9</f>
        <v>0</v>
      </c>
      <c r="CB12" s="41">
        <f t="shared" si="11"/>
        <v>0</v>
      </c>
      <c r="CC12" s="42">
        <f>CC9</f>
        <v>0</v>
      </c>
      <c r="CD12" s="41">
        <f t="shared" si="12"/>
        <v>0</v>
      </c>
      <c r="CE12" s="45">
        <f t="shared" si="13"/>
        <v>9678.06</v>
      </c>
      <c r="CF12" s="45">
        <f t="shared" si="14"/>
        <v>0</v>
      </c>
      <c r="CG12" s="45">
        <f t="shared" si="15"/>
        <v>9678.06</v>
      </c>
      <c r="CH12" s="45">
        <f t="shared" si="16"/>
        <v>2225.9537999999998</v>
      </c>
      <c r="CI12" s="45">
        <f t="shared" si="17"/>
        <v>11904.013799999999</v>
      </c>
    </row>
    <row r="13" spans="1:87" ht="23.25" customHeight="1" x14ac:dyDescent="0.25">
      <c r="A13" s="26">
        <v>6</v>
      </c>
      <c r="B13" s="26">
        <v>1</v>
      </c>
      <c r="C13" s="26">
        <v>6</v>
      </c>
      <c r="D13" s="26">
        <v>1</v>
      </c>
      <c r="E13" s="27" t="s">
        <v>82</v>
      </c>
      <c r="F13" s="28">
        <v>8971383551</v>
      </c>
      <c r="G13" s="28" t="s">
        <v>83</v>
      </c>
      <c r="H13" s="28" t="s">
        <v>84</v>
      </c>
      <c r="I13" s="28" t="s">
        <v>85</v>
      </c>
      <c r="J13" s="49" t="s">
        <v>86</v>
      </c>
      <c r="K13" s="15" t="s">
        <v>139</v>
      </c>
      <c r="L13" s="30" t="s">
        <v>140</v>
      </c>
      <c r="M13" s="30" t="s">
        <v>84</v>
      </c>
      <c r="N13" s="30" t="s">
        <v>141</v>
      </c>
      <c r="O13" s="30" t="s">
        <v>142</v>
      </c>
      <c r="P13" s="28"/>
      <c r="Q13" s="28">
        <v>8992317708</v>
      </c>
      <c r="R13" s="28" t="s">
        <v>143</v>
      </c>
      <c r="S13" s="28" t="s">
        <v>143</v>
      </c>
      <c r="T13" s="32">
        <v>8</v>
      </c>
      <c r="U13" s="26" t="s">
        <v>89</v>
      </c>
      <c r="V13" s="32" t="s">
        <v>90</v>
      </c>
      <c r="W13" s="33" t="s">
        <v>144</v>
      </c>
      <c r="X13" s="30" t="s">
        <v>140</v>
      </c>
      <c r="Y13" s="30" t="s">
        <v>84</v>
      </c>
      <c r="Z13" s="30" t="s">
        <v>84</v>
      </c>
      <c r="AA13" s="30" t="s">
        <v>141</v>
      </c>
      <c r="AB13" s="30" t="s">
        <v>142</v>
      </c>
      <c r="AC13" s="28"/>
      <c r="AD13" s="28" t="s">
        <v>96</v>
      </c>
      <c r="AE13" s="46">
        <v>44417</v>
      </c>
      <c r="AF13" s="32">
        <v>20</v>
      </c>
      <c r="AG13" s="32">
        <v>16000</v>
      </c>
      <c r="AH13" s="32" t="s">
        <v>98</v>
      </c>
      <c r="AI13" s="32" t="s">
        <v>98</v>
      </c>
      <c r="AJ13" s="32" t="s">
        <v>99</v>
      </c>
      <c r="AK13" s="28" t="s">
        <v>88</v>
      </c>
      <c r="AL13" s="28" t="s">
        <v>100</v>
      </c>
      <c r="AM13" s="32" t="s">
        <v>100</v>
      </c>
      <c r="AN13" s="28" t="s">
        <v>100</v>
      </c>
      <c r="AO13" s="28" t="s">
        <v>100</v>
      </c>
      <c r="AP13" s="26" t="s">
        <v>101</v>
      </c>
      <c r="AQ13" s="28" t="s">
        <v>88</v>
      </c>
      <c r="AR13" s="35">
        <v>46388</v>
      </c>
      <c r="AS13" s="35">
        <v>46752</v>
      </c>
      <c r="AT13" s="50"/>
      <c r="AU13" s="33" t="s">
        <v>145</v>
      </c>
      <c r="AV13" s="37" t="s">
        <v>146</v>
      </c>
      <c r="AW13" s="38" t="s">
        <v>123</v>
      </c>
      <c r="AX13" s="38">
        <v>30</v>
      </c>
      <c r="AY13" s="39">
        <v>30000</v>
      </c>
      <c r="AZ13" s="28">
        <v>0</v>
      </c>
      <c r="BA13" s="28">
        <v>0</v>
      </c>
      <c r="BB13" s="28">
        <v>0</v>
      </c>
      <c r="BC13" s="39">
        <v>30000</v>
      </c>
      <c r="BD13" s="26">
        <v>12</v>
      </c>
      <c r="BE13" s="40">
        <f t="shared" si="0"/>
        <v>0</v>
      </c>
      <c r="BF13" s="41">
        <f t="shared" si="1"/>
        <v>0</v>
      </c>
      <c r="BG13" s="28">
        <v>4.5599999999999996</v>
      </c>
      <c r="BH13" s="41">
        <f t="shared" si="2"/>
        <v>54.72</v>
      </c>
      <c r="BI13" s="42">
        <v>0</v>
      </c>
      <c r="BJ13" s="43">
        <f t="shared" si="3"/>
        <v>0</v>
      </c>
      <c r="BK13" s="28">
        <v>5.73</v>
      </c>
      <c r="BL13" s="41">
        <f t="shared" si="4"/>
        <v>2062.8000000000002</v>
      </c>
      <c r="BM13" s="42">
        <f>BM9</f>
        <v>7.3000000000000001E-3</v>
      </c>
      <c r="BN13" s="41">
        <f t="shared" si="6"/>
        <v>219</v>
      </c>
      <c r="BO13" s="42">
        <f>BO9</f>
        <v>3.3099999999999997E-2</v>
      </c>
      <c r="BP13" s="41">
        <f t="shared" si="7"/>
        <v>993</v>
      </c>
      <c r="BQ13" s="42">
        <f>BQ9</f>
        <v>3.0000000000000001E-3</v>
      </c>
      <c r="BR13" s="41">
        <f t="shared" si="9"/>
        <v>90</v>
      </c>
      <c r="BS13" s="42" t="str">
        <f>BS9</f>
        <v>C21</v>
      </c>
      <c r="BT13" s="42">
        <v>55</v>
      </c>
      <c r="BU13" s="44">
        <v>81789</v>
      </c>
      <c r="BV13" s="26">
        <v>0.21940000000000001</v>
      </c>
      <c r="BW13" s="26">
        <v>0.8</v>
      </c>
      <c r="BX13" s="41">
        <f t="shared" si="18"/>
        <v>14355.61</v>
      </c>
      <c r="BY13" s="42">
        <f>BY9</f>
        <v>0.21529999999999999</v>
      </c>
      <c r="BZ13" s="41">
        <f t="shared" si="10"/>
        <v>6459</v>
      </c>
      <c r="CA13" s="42">
        <f>CA9</f>
        <v>0</v>
      </c>
      <c r="CB13" s="41">
        <f t="shared" si="11"/>
        <v>0</v>
      </c>
      <c r="CC13" s="42">
        <f>CC9</f>
        <v>0</v>
      </c>
      <c r="CD13" s="41">
        <f t="shared" si="12"/>
        <v>0</v>
      </c>
      <c r="CE13" s="45">
        <f t="shared" si="13"/>
        <v>24234.13</v>
      </c>
      <c r="CF13" s="45">
        <f t="shared" si="14"/>
        <v>0</v>
      </c>
      <c r="CG13" s="45">
        <f t="shared" si="15"/>
        <v>24234.13</v>
      </c>
      <c r="CH13" s="45">
        <f t="shared" si="16"/>
        <v>5573.8499000000002</v>
      </c>
      <c r="CI13" s="45">
        <f t="shared" si="17"/>
        <v>29807.979900000002</v>
      </c>
    </row>
    <row r="14" spans="1:87" ht="23.25" customHeight="1" x14ac:dyDescent="0.25">
      <c r="A14" s="26">
        <v>78</v>
      </c>
      <c r="B14" s="26">
        <v>1</v>
      </c>
      <c r="C14" s="26">
        <v>7</v>
      </c>
      <c r="D14" s="26">
        <v>1</v>
      </c>
      <c r="E14" s="27" t="s">
        <v>82</v>
      </c>
      <c r="F14" s="28">
        <v>8971383551</v>
      </c>
      <c r="G14" s="28" t="s">
        <v>83</v>
      </c>
      <c r="H14" s="28" t="s">
        <v>84</v>
      </c>
      <c r="I14" s="28" t="s">
        <v>85</v>
      </c>
      <c r="J14" s="49" t="s">
        <v>86</v>
      </c>
      <c r="K14" s="15" t="s">
        <v>147</v>
      </c>
      <c r="L14" s="30" t="s">
        <v>148</v>
      </c>
      <c r="M14" s="30" t="s">
        <v>84</v>
      </c>
      <c r="N14" s="30" t="s">
        <v>149</v>
      </c>
      <c r="O14" s="30">
        <v>19</v>
      </c>
      <c r="P14" s="28"/>
      <c r="Q14" s="28">
        <v>8942434151</v>
      </c>
      <c r="R14" s="28" t="s">
        <v>143</v>
      </c>
      <c r="S14" s="28" t="s">
        <v>143</v>
      </c>
      <c r="T14" s="32">
        <v>8</v>
      </c>
      <c r="U14" s="26" t="s">
        <v>89</v>
      </c>
      <c r="V14" s="32" t="s">
        <v>90</v>
      </c>
      <c r="W14" s="33" t="s">
        <v>147</v>
      </c>
      <c r="X14" s="30" t="s">
        <v>148</v>
      </c>
      <c r="Y14" s="30" t="s">
        <v>84</v>
      </c>
      <c r="Z14" s="30" t="s">
        <v>84</v>
      </c>
      <c r="AA14" s="30" t="s">
        <v>149</v>
      </c>
      <c r="AB14" s="30">
        <v>19</v>
      </c>
      <c r="AC14" s="28"/>
      <c r="AD14" s="28" t="s">
        <v>96</v>
      </c>
      <c r="AE14" s="46">
        <v>44502</v>
      </c>
      <c r="AF14" s="32">
        <v>34.875</v>
      </c>
      <c r="AG14" s="32">
        <v>27900.000000000004</v>
      </c>
      <c r="AH14" s="32" t="s">
        <v>98</v>
      </c>
      <c r="AI14" s="32" t="s">
        <v>98</v>
      </c>
      <c r="AJ14" s="32" t="s">
        <v>99</v>
      </c>
      <c r="AK14" s="28" t="s">
        <v>88</v>
      </c>
      <c r="AL14" s="28" t="s">
        <v>100</v>
      </c>
      <c r="AM14" s="32" t="s">
        <v>100</v>
      </c>
      <c r="AN14" s="28" t="s">
        <v>100</v>
      </c>
      <c r="AO14" s="28" t="s">
        <v>100</v>
      </c>
      <c r="AP14" s="26" t="s">
        <v>101</v>
      </c>
      <c r="AQ14" s="28" t="s">
        <v>88</v>
      </c>
      <c r="AR14" s="35">
        <v>46388</v>
      </c>
      <c r="AS14" s="35">
        <v>46752</v>
      </c>
      <c r="AT14" s="51"/>
      <c r="AU14" s="33" t="s">
        <v>150</v>
      </c>
      <c r="AV14" s="37" t="s">
        <v>151</v>
      </c>
      <c r="AW14" s="38" t="s">
        <v>112</v>
      </c>
      <c r="AX14" s="38">
        <v>70</v>
      </c>
      <c r="AY14" s="52">
        <v>77044</v>
      </c>
      <c r="AZ14" s="28">
        <v>0</v>
      </c>
      <c r="BA14" s="28">
        <v>0</v>
      </c>
      <c r="BB14" s="28">
        <v>0</v>
      </c>
      <c r="BC14" s="52">
        <v>77044</v>
      </c>
      <c r="BD14" s="26">
        <v>12</v>
      </c>
      <c r="BE14" s="40">
        <f t="shared" si="0"/>
        <v>0</v>
      </c>
      <c r="BF14" s="41">
        <f t="shared" si="1"/>
        <v>0</v>
      </c>
      <c r="BG14" s="26">
        <v>9.5</v>
      </c>
      <c r="BH14" s="41">
        <f t="shared" si="2"/>
        <v>114</v>
      </c>
      <c r="BI14" s="42">
        <v>0</v>
      </c>
      <c r="BJ14" s="43">
        <f t="shared" si="3"/>
        <v>0</v>
      </c>
      <c r="BK14" s="26">
        <v>17.52</v>
      </c>
      <c r="BL14" s="41">
        <f t="shared" si="4"/>
        <v>14716.800000000001</v>
      </c>
      <c r="BM14" s="42">
        <f>BM9</f>
        <v>7.3000000000000001E-3</v>
      </c>
      <c r="BN14" s="41">
        <f t="shared" si="6"/>
        <v>562.41999999999996</v>
      </c>
      <c r="BO14" s="42">
        <f>BO9</f>
        <v>3.3099999999999997E-2</v>
      </c>
      <c r="BP14" s="41">
        <f t="shared" si="7"/>
        <v>2550.16</v>
      </c>
      <c r="BQ14" s="42">
        <f>BQ9</f>
        <v>3.0000000000000001E-3</v>
      </c>
      <c r="BR14" s="41">
        <f t="shared" si="9"/>
        <v>231.13</v>
      </c>
      <c r="BS14" s="42" t="str">
        <f>BS9</f>
        <v>C21</v>
      </c>
      <c r="BT14" s="42">
        <v>80</v>
      </c>
      <c r="BU14" s="44">
        <v>128726</v>
      </c>
      <c r="BV14" s="26">
        <v>0.21940000000000001</v>
      </c>
      <c r="BW14" s="26">
        <v>0.8</v>
      </c>
      <c r="BX14" s="41">
        <f t="shared" si="18"/>
        <v>22593.99</v>
      </c>
      <c r="BY14" s="42">
        <f>BY9</f>
        <v>0.21529999999999999</v>
      </c>
      <c r="BZ14" s="41">
        <f t="shared" si="10"/>
        <v>16587.57</v>
      </c>
      <c r="CA14" s="42">
        <f>CA9</f>
        <v>0</v>
      </c>
      <c r="CB14" s="41">
        <f t="shared" si="11"/>
        <v>0</v>
      </c>
      <c r="CC14" s="42">
        <f>CC9</f>
        <v>0</v>
      </c>
      <c r="CD14" s="41">
        <f t="shared" si="12"/>
        <v>0</v>
      </c>
      <c r="CE14" s="45">
        <f t="shared" si="13"/>
        <v>57356.069999999992</v>
      </c>
      <c r="CF14" s="45">
        <f t="shared" si="14"/>
        <v>0</v>
      </c>
      <c r="CG14" s="45">
        <f t="shared" si="15"/>
        <v>57356.069999999992</v>
      </c>
      <c r="CH14" s="45">
        <f t="shared" si="16"/>
        <v>13191.896099999998</v>
      </c>
      <c r="CI14" s="45">
        <f t="shared" si="17"/>
        <v>70547.966099999991</v>
      </c>
    </row>
    <row r="15" spans="1:87" ht="23.25" customHeight="1" x14ac:dyDescent="0.25">
      <c r="A15" s="26">
        <v>9</v>
      </c>
      <c r="B15" s="26">
        <v>1</v>
      </c>
      <c r="C15" s="26">
        <v>8</v>
      </c>
      <c r="D15" s="26">
        <v>1</v>
      </c>
      <c r="E15" s="27" t="s">
        <v>82</v>
      </c>
      <c r="F15" s="28">
        <v>8971383551</v>
      </c>
      <c r="G15" s="28" t="s">
        <v>83</v>
      </c>
      <c r="H15" s="28" t="s">
        <v>84</v>
      </c>
      <c r="I15" s="28" t="s">
        <v>85</v>
      </c>
      <c r="J15" s="29" t="s">
        <v>86</v>
      </c>
      <c r="K15" s="15" t="s">
        <v>152</v>
      </c>
      <c r="L15" s="30" t="s">
        <v>153</v>
      </c>
      <c r="M15" s="30" t="s">
        <v>84</v>
      </c>
      <c r="N15" s="30" t="s">
        <v>154</v>
      </c>
      <c r="O15" s="30">
        <v>34</v>
      </c>
      <c r="P15" s="28"/>
      <c r="Q15" s="28">
        <v>8981870560</v>
      </c>
      <c r="R15" s="28" t="s">
        <v>88</v>
      </c>
      <c r="S15" s="28" t="s">
        <v>88</v>
      </c>
      <c r="T15" s="28">
        <v>8</v>
      </c>
      <c r="U15" s="26" t="s">
        <v>89</v>
      </c>
      <c r="V15" s="32" t="s">
        <v>90</v>
      </c>
      <c r="W15" s="33" t="s">
        <v>155</v>
      </c>
      <c r="X15" s="30" t="s">
        <v>153</v>
      </c>
      <c r="Y15" s="30" t="s">
        <v>84</v>
      </c>
      <c r="Z15" s="30" t="s">
        <v>84</v>
      </c>
      <c r="AA15" s="30" t="s">
        <v>154</v>
      </c>
      <c r="AB15" s="30">
        <v>34</v>
      </c>
      <c r="AC15" s="28"/>
      <c r="AD15" s="28" t="s">
        <v>96</v>
      </c>
      <c r="AE15" s="46">
        <v>44252</v>
      </c>
      <c r="AF15" s="32">
        <v>30</v>
      </c>
      <c r="AG15" s="32">
        <v>24000</v>
      </c>
      <c r="AH15" s="32" t="s">
        <v>98</v>
      </c>
      <c r="AI15" s="32" t="s">
        <v>98</v>
      </c>
      <c r="AJ15" s="32" t="s">
        <v>99</v>
      </c>
      <c r="AK15" s="28" t="s">
        <v>88</v>
      </c>
      <c r="AL15" s="28" t="s">
        <v>100</v>
      </c>
      <c r="AM15" s="32" t="s">
        <v>100</v>
      </c>
      <c r="AN15" s="28" t="s">
        <v>100</v>
      </c>
      <c r="AO15" s="28" t="s">
        <v>100</v>
      </c>
      <c r="AP15" s="26" t="s">
        <v>101</v>
      </c>
      <c r="AQ15" s="28" t="s">
        <v>88</v>
      </c>
      <c r="AR15" s="35">
        <v>46388</v>
      </c>
      <c r="AS15" s="35">
        <v>46752</v>
      </c>
      <c r="AT15" s="36"/>
      <c r="AU15" s="33" t="s">
        <v>155</v>
      </c>
      <c r="AV15" s="37" t="s">
        <v>156</v>
      </c>
      <c r="AW15" s="38" t="s">
        <v>123</v>
      </c>
      <c r="AX15" s="38">
        <v>30</v>
      </c>
      <c r="AY15" s="39">
        <v>10300</v>
      </c>
      <c r="AZ15" s="28">
        <v>0</v>
      </c>
      <c r="BA15" s="28">
        <v>0</v>
      </c>
      <c r="BB15" s="28">
        <v>0</v>
      </c>
      <c r="BC15" s="39">
        <v>10300</v>
      </c>
      <c r="BD15" s="26">
        <v>12</v>
      </c>
      <c r="BE15" s="40">
        <f t="shared" si="0"/>
        <v>0</v>
      </c>
      <c r="BF15" s="41">
        <f t="shared" si="1"/>
        <v>0</v>
      </c>
      <c r="BG15" s="28">
        <v>4.5599999999999996</v>
      </c>
      <c r="BH15" s="41">
        <f t="shared" si="2"/>
        <v>54.72</v>
      </c>
      <c r="BI15" s="42">
        <v>0</v>
      </c>
      <c r="BJ15" s="43">
        <f t="shared" si="3"/>
        <v>0</v>
      </c>
      <c r="BK15" s="28">
        <v>5.73</v>
      </c>
      <c r="BL15" s="41">
        <f t="shared" si="4"/>
        <v>2062.8000000000002</v>
      </c>
      <c r="BM15" s="42">
        <f>BM10</f>
        <v>7.3000000000000001E-3</v>
      </c>
      <c r="BN15" s="41">
        <f t="shared" si="6"/>
        <v>75.19</v>
      </c>
      <c r="BO15" s="42">
        <f>BO10</f>
        <v>3.3099999999999997E-2</v>
      </c>
      <c r="BP15" s="41">
        <f t="shared" si="7"/>
        <v>340.93</v>
      </c>
      <c r="BQ15" s="42">
        <f>BQ10</f>
        <v>3.0000000000000001E-3</v>
      </c>
      <c r="BR15" s="41">
        <f t="shared" si="9"/>
        <v>30.9</v>
      </c>
      <c r="BS15" s="42" t="str">
        <f>BS10</f>
        <v>C11</v>
      </c>
      <c r="BT15" s="42">
        <v>40</v>
      </c>
      <c r="BU15" s="44">
        <v>721</v>
      </c>
      <c r="BV15" s="26">
        <v>0.21940000000000001</v>
      </c>
      <c r="BW15" s="26">
        <v>0.8</v>
      </c>
      <c r="BX15" s="41">
        <f t="shared" si="18"/>
        <v>126.55</v>
      </c>
      <c r="BY15" s="42">
        <f>BY10</f>
        <v>0.2283</v>
      </c>
      <c r="BZ15" s="41">
        <f t="shared" si="10"/>
        <v>2351.4899999999998</v>
      </c>
      <c r="CA15" s="42">
        <f>CA10</f>
        <v>0</v>
      </c>
      <c r="CB15" s="41">
        <f t="shared" si="11"/>
        <v>0</v>
      </c>
      <c r="CC15" s="42">
        <f>CC10</f>
        <v>0</v>
      </c>
      <c r="CD15" s="41">
        <f t="shared" si="12"/>
        <v>0</v>
      </c>
      <c r="CE15" s="45">
        <f t="shared" si="13"/>
        <v>5042.5800000000008</v>
      </c>
      <c r="CF15" s="45">
        <f t="shared" si="14"/>
        <v>0</v>
      </c>
      <c r="CG15" s="45">
        <f t="shared" si="15"/>
        <v>5042.5800000000008</v>
      </c>
      <c r="CH15" s="45">
        <f t="shared" si="16"/>
        <v>1159.7934000000002</v>
      </c>
      <c r="CI15" s="45">
        <f t="shared" si="17"/>
        <v>6202.3734000000013</v>
      </c>
    </row>
    <row r="16" spans="1:87" ht="23.25" customHeight="1" x14ac:dyDescent="0.25">
      <c r="A16" s="26">
        <v>10</v>
      </c>
      <c r="B16" s="26">
        <v>1</v>
      </c>
      <c r="C16" s="26">
        <v>9</v>
      </c>
      <c r="D16" s="26">
        <v>1</v>
      </c>
      <c r="E16" s="27" t="s">
        <v>82</v>
      </c>
      <c r="F16" s="28">
        <v>8971383551</v>
      </c>
      <c r="G16" s="28" t="s">
        <v>83</v>
      </c>
      <c r="H16" s="28" t="s">
        <v>84</v>
      </c>
      <c r="I16" s="28" t="s">
        <v>85</v>
      </c>
      <c r="J16" s="29" t="s">
        <v>86</v>
      </c>
      <c r="K16" s="15" t="s">
        <v>157</v>
      </c>
      <c r="L16" s="30" t="s">
        <v>158</v>
      </c>
      <c r="M16" s="30" t="s">
        <v>84</v>
      </c>
      <c r="N16" s="30" t="s">
        <v>159</v>
      </c>
      <c r="O16" s="30">
        <v>2</v>
      </c>
      <c r="P16" s="28"/>
      <c r="Q16" s="28">
        <v>8961004888</v>
      </c>
      <c r="R16" s="28" t="s">
        <v>88</v>
      </c>
      <c r="S16" s="28" t="s">
        <v>88</v>
      </c>
      <c r="T16" s="28">
        <v>8</v>
      </c>
      <c r="U16" s="26" t="s">
        <v>89</v>
      </c>
      <c r="V16" s="32" t="s">
        <v>90</v>
      </c>
      <c r="W16" s="33" t="s">
        <v>160</v>
      </c>
      <c r="X16" s="30" t="s">
        <v>158</v>
      </c>
      <c r="Y16" s="30" t="s">
        <v>84</v>
      </c>
      <c r="Z16" s="30" t="s">
        <v>84</v>
      </c>
      <c r="AA16" s="30" t="s">
        <v>159</v>
      </c>
      <c r="AB16" s="30">
        <v>2</v>
      </c>
      <c r="AC16" s="28"/>
      <c r="AD16" s="28" t="s">
        <v>96</v>
      </c>
      <c r="AE16" s="46">
        <v>44186</v>
      </c>
      <c r="AF16" s="32">
        <v>30</v>
      </c>
      <c r="AG16" s="32">
        <v>24000</v>
      </c>
      <c r="AH16" s="32" t="s">
        <v>98</v>
      </c>
      <c r="AI16" s="32" t="s">
        <v>98</v>
      </c>
      <c r="AJ16" s="32" t="s">
        <v>99</v>
      </c>
      <c r="AK16" s="28" t="s">
        <v>88</v>
      </c>
      <c r="AL16" s="28" t="s">
        <v>100</v>
      </c>
      <c r="AM16" s="32" t="s">
        <v>100</v>
      </c>
      <c r="AN16" s="28" t="s">
        <v>100</v>
      </c>
      <c r="AO16" s="28" t="s">
        <v>100</v>
      </c>
      <c r="AP16" s="26" t="s">
        <v>101</v>
      </c>
      <c r="AQ16" s="28" t="s">
        <v>88</v>
      </c>
      <c r="AR16" s="35">
        <v>46388</v>
      </c>
      <c r="AS16" s="35">
        <v>46752</v>
      </c>
      <c r="AT16" s="36"/>
      <c r="AU16" s="33" t="s">
        <v>161</v>
      </c>
      <c r="AV16" s="53" t="s">
        <v>162</v>
      </c>
      <c r="AW16" s="38" t="s">
        <v>123</v>
      </c>
      <c r="AX16" s="38">
        <v>40</v>
      </c>
      <c r="AY16" s="39">
        <v>721</v>
      </c>
      <c r="AZ16" s="28">
        <v>0</v>
      </c>
      <c r="BA16" s="28">
        <v>0</v>
      </c>
      <c r="BB16" s="28">
        <v>0</v>
      </c>
      <c r="BC16" s="39">
        <v>721</v>
      </c>
      <c r="BD16" s="26">
        <v>12</v>
      </c>
      <c r="BE16" s="40">
        <f t="shared" si="0"/>
        <v>0</v>
      </c>
      <c r="BF16" s="41">
        <f t="shared" si="1"/>
        <v>0</v>
      </c>
      <c r="BG16" s="28">
        <v>4.5599999999999996</v>
      </c>
      <c r="BH16" s="41">
        <f t="shared" si="2"/>
        <v>54.72</v>
      </c>
      <c r="BI16" s="42">
        <v>0</v>
      </c>
      <c r="BJ16" s="43">
        <f t="shared" si="3"/>
        <v>0</v>
      </c>
      <c r="BK16" s="28">
        <v>5.73</v>
      </c>
      <c r="BL16" s="41">
        <f t="shared" si="4"/>
        <v>2750.4</v>
      </c>
      <c r="BM16" s="42">
        <f>BM10</f>
        <v>7.3000000000000001E-3</v>
      </c>
      <c r="BN16" s="41">
        <f t="shared" si="6"/>
        <v>5.26</v>
      </c>
      <c r="BO16" s="42">
        <f>BO10</f>
        <v>3.3099999999999997E-2</v>
      </c>
      <c r="BP16" s="41">
        <f t="shared" si="7"/>
        <v>23.87</v>
      </c>
      <c r="BQ16" s="42">
        <f>BQ10</f>
        <v>3.0000000000000001E-3</v>
      </c>
      <c r="BR16" s="41">
        <f t="shared" si="9"/>
        <v>2.16</v>
      </c>
      <c r="BS16" s="42" t="str">
        <f>BS10</f>
        <v>C11</v>
      </c>
      <c r="BT16" s="42">
        <v>30</v>
      </c>
      <c r="BU16" s="44">
        <v>10300</v>
      </c>
      <c r="BV16" s="26">
        <v>0.21940000000000001</v>
      </c>
      <c r="BW16" s="26">
        <v>0.8</v>
      </c>
      <c r="BX16" s="41">
        <f t="shared" si="18"/>
        <v>1807.86</v>
      </c>
      <c r="BY16" s="42">
        <f>BY10</f>
        <v>0.2283</v>
      </c>
      <c r="BZ16" s="41">
        <f t="shared" si="10"/>
        <v>164.6</v>
      </c>
      <c r="CA16" s="42">
        <f>CA10</f>
        <v>0</v>
      </c>
      <c r="CB16" s="41">
        <f t="shared" si="11"/>
        <v>0</v>
      </c>
      <c r="CC16" s="42">
        <f>CC10</f>
        <v>0</v>
      </c>
      <c r="CD16" s="41">
        <f t="shared" si="12"/>
        <v>0</v>
      </c>
      <c r="CE16" s="45">
        <f t="shared" si="13"/>
        <v>4808.87</v>
      </c>
      <c r="CF16" s="45">
        <f t="shared" si="14"/>
        <v>0</v>
      </c>
      <c r="CG16" s="45">
        <f t="shared" si="15"/>
        <v>4808.87</v>
      </c>
      <c r="CH16" s="45">
        <f t="shared" si="16"/>
        <v>1106.0400999999999</v>
      </c>
      <c r="CI16" s="45">
        <f t="shared" si="17"/>
        <v>5914.9101000000001</v>
      </c>
    </row>
    <row r="17" spans="1:87" ht="23.25" customHeight="1" x14ac:dyDescent="0.25">
      <c r="A17" s="26">
        <v>11</v>
      </c>
      <c r="B17" s="26">
        <v>1</v>
      </c>
      <c r="C17" s="26">
        <v>10</v>
      </c>
      <c r="D17" s="26">
        <v>1</v>
      </c>
      <c r="E17" s="27" t="s">
        <v>82</v>
      </c>
      <c r="F17" s="28">
        <v>8971383551</v>
      </c>
      <c r="G17" s="28" t="s">
        <v>83</v>
      </c>
      <c r="H17" s="28" t="s">
        <v>84</v>
      </c>
      <c r="I17" s="28" t="s">
        <v>85</v>
      </c>
      <c r="J17" s="29" t="s">
        <v>86</v>
      </c>
      <c r="K17" s="15" t="s">
        <v>163</v>
      </c>
      <c r="L17" s="30" t="s">
        <v>164</v>
      </c>
      <c r="M17" s="30" t="s">
        <v>165</v>
      </c>
      <c r="N17" s="30" t="s">
        <v>166</v>
      </c>
      <c r="O17" s="30">
        <v>3</v>
      </c>
      <c r="P17" s="28"/>
      <c r="Q17" s="28">
        <v>8992137449</v>
      </c>
      <c r="R17" s="28" t="s">
        <v>88</v>
      </c>
      <c r="S17" s="28" t="s">
        <v>100</v>
      </c>
      <c r="T17" s="28">
        <v>8</v>
      </c>
      <c r="U17" s="26" t="s">
        <v>89</v>
      </c>
      <c r="V17" s="32" t="s">
        <v>90</v>
      </c>
      <c r="W17" s="33" t="s">
        <v>167</v>
      </c>
      <c r="X17" s="30" t="s">
        <v>164</v>
      </c>
      <c r="Y17" s="30" t="s">
        <v>165</v>
      </c>
      <c r="Z17" s="30" t="s">
        <v>165</v>
      </c>
      <c r="AA17" s="30" t="s">
        <v>166</v>
      </c>
      <c r="AB17" s="30">
        <v>3</v>
      </c>
      <c r="AC17" s="28"/>
      <c r="AD17" s="28" t="s">
        <v>96</v>
      </c>
      <c r="AE17" s="46">
        <v>44396</v>
      </c>
      <c r="AF17" s="32">
        <v>40.020000000000003</v>
      </c>
      <c r="AG17" s="32">
        <v>32016.000000000004</v>
      </c>
      <c r="AH17" s="32" t="s">
        <v>168</v>
      </c>
      <c r="AI17" s="32" t="s">
        <v>98</v>
      </c>
      <c r="AJ17" s="32" t="s">
        <v>99</v>
      </c>
      <c r="AK17" s="28" t="s">
        <v>100</v>
      </c>
      <c r="AL17" s="28" t="s">
        <v>88</v>
      </c>
      <c r="AM17" s="32" t="s">
        <v>100</v>
      </c>
      <c r="AN17" s="28" t="s">
        <v>100</v>
      </c>
      <c r="AO17" s="28" t="s">
        <v>100</v>
      </c>
      <c r="AP17" s="26" t="s">
        <v>101</v>
      </c>
      <c r="AQ17" s="28" t="s">
        <v>88</v>
      </c>
      <c r="AR17" s="35">
        <v>46388</v>
      </c>
      <c r="AS17" s="35">
        <v>46752</v>
      </c>
      <c r="AT17" s="36"/>
      <c r="AU17" s="33" t="s">
        <v>169</v>
      </c>
      <c r="AV17" s="37" t="s">
        <v>170</v>
      </c>
      <c r="AW17" s="38" t="s">
        <v>112</v>
      </c>
      <c r="AX17" s="38">
        <v>55</v>
      </c>
      <c r="AY17" s="39">
        <v>81789</v>
      </c>
      <c r="AZ17" s="28">
        <v>0</v>
      </c>
      <c r="BA17" s="28">
        <v>0</v>
      </c>
      <c r="BB17" s="28">
        <v>0</v>
      </c>
      <c r="BC17" s="39">
        <v>81789</v>
      </c>
      <c r="BD17" s="26">
        <v>12</v>
      </c>
      <c r="BE17" s="40">
        <f t="shared" si="0"/>
        <v>0</v>
      </c>
      <c r="BF17" s="41">
        <f t="shared" si="1"/>
        <v>0</v>
      </c>
      <c r="BG17" s="26">
        <v>9.5</v>
      </c>
      <c r="BH17" s="41">
        <f t="shared" si="2"/>
        <v>114</v>
      </c>
      <c r="BI17" s="42">
        <v>0</v>
      </c>
      <c r="BJ17" s="43">
        <f t="shared" si="3"/>
        <v>0</v>
      </c>
      <c r="BK17" s="26">
        <v>17.52</v>
      </c>
      <c r="BL17" s="41">
        <f t="shared" si="4"/>
        <v>11563.2</v>
      </c>
      <c r="BM17" s="42">
        <f>BM9</f>
        <v>7.3000000000000001E-3</v>
      </c>
      <c r="BN17" s="41">
        <f t="shared" si="6"/>
        <v>597.05999999999995</v>
      </c>
      <c r="BO17" s="42">
        <f>BO9</f>
        <v>3.3099999999999997E-2</v>
      </c>
      <c r="BP17" s="41">
        <f t="shared" si="7"/>
        <v>2707.22</v>
      </c>
      <c r="BQ17" s="42">
        <f>BQ9</f>
        <v>3.0000000000000001E-3</v>
      </c>
      <c r="BR17" s="41">
        <f t="shared" si="9"/>
        <v>245.37</v>
      </c>
      <c r="BS17" s="42" t="str">
        <f>BS9</f>
        <v>C21</v>
      </c>
      <c r="BT17" s="42">
        <v>50</v>
      </c>
      <c r="BU17" s="44">
        <v>41222</v>
      </c>
      <c r="BV17" s="26">
        <v>0.21940000000000001</v>
      </c>
      <c r="BW17" s="26">
        <v>0.8</v>
      </c>
      <c r="BX17" s="41">
        <f t="shared" si="18"/>
        <v>7235.29</v>
      </c>
      <c r="BY17" s="42">
        <f>BY9</f>
        <v>0.21529999999999999</v>
      </c>
      <c r="BZ17" s="41">
        <f t="shared" si="10"/>
        <v>17609.169999999998</v>
      </c>
      <c r="CA17" s="42">
        <f>CA9</f>
        <v>0</v>
      </c>
      <c r="CB17" s="41">
        <f t="shared" si="11"/>
        <v>0</v>
      </c>
      <c r="CC17" s="42">
        <f>CC9</f>
        <v>0</v>
      </c>
      <c r="CD17" s="41">
        <f t="shared" si="12"/>
        <v>0</v>
      </c>
      <c r="CE17" s="45">
        <f t="shared" si="13"/>
        <v>40071.31</v>
      </c>
      <c r="CF17" s="45">
        <f t="shared" si="14"/>
        <v>0</v>
      </c>
      <c r="CG17" s="45">
        <f t="shared" si="15"/>
        <v>40071.31</v>
      </c>
      <c r="CH17" s="45">
        <f t="shared" si="16"/>
        <v>9216.4012999999995</v>
      </c>
      <c r="CI17" s="45">
        <f t="shared" si="17"/>
        <v>49287.711299999995</v>
      </c>
    </row>
    <row r="18" spans="1:87" ht="23.25" customHeight="1" x14ac:dyDescent="0.25">
      <c r="A18" s="26">
        <v>12</v>
      </c>
      <c r="B18" s="26">
        <v>1</v>
      </c>
      <c r="C18" s="26">
        <v>11</v>
      </c>
      <c r="D18" s="26">
        <v>1</v>
      </c>
      <c r="E18" s="27" t="s">
        <v>82</v>
      </c>
      <c r="F18" s="28">
        <v>8971383551</v>
      </c>
      <c r="G18" s="28" t="s">
        <v>83</v>
      </c>
      <c r="H18" s="28" t="s">
        <v>84</v>
      </c>
      <c r="I18" s="28" t="s">
        <v>85</v>
      </c>
      <c r="J18" s="29" t="s">
        <v>86</v>
      </c>
      <c r="K18" s="8" t="s">
        <v>171</v>
      </c>
      <c r="L18" s="8" t="s">
        <v>172</v>
      </c>
      <c r="M18" s="8" t="s">
        <v>84</v>
      </c>
      <c r="N18" s="8" t="s">
        <v>173</v>
      </c>
      <c r="O18" s="8">
        <v>15</v>
      </c>
      <c r="P18" s="28"/>
      <c r="Q18" s="28">
        <v>8943025414</v>
      </c>
      <c r="R18" s="28" t="s">
        <v>143</v>
      </c>
      <c r="S18" s="28" t="s">
        <v>143</v>
      </c>
      <c r="T18" s="28">
        <v>8</v>
      </c>
      <c r="U18" s="26" t="s">
        <v>89</v>
      </c>
      <c r="V18" s="32" t="s">
        <v>90</v>
      </c>
      <c r="W18" s="8" t="s">
        <v>174</v>
      </c>
      <c r="X18" s="8" t="s">
        <v>175</v>
      </c>
      <c r="Y18" s="30" t="s">
        <v>84</v>
      </c>
      <c r="Z18" s="30" t="s">
        <v>84</v>
      </c>
      <c r="AA18" s="8" t="s">
        <v>176</v>
      </c>
      <c r="AB18" s="8">
        <v>23</v>
      </c>
      <c r="AC18" s="28"/>
      <c r="AD18" s="28" t="s">
        <v>96</v>
      </c>
      <c r="AE18" s="54">
        <v>44050</v>
      </c>
      <c r="AF18" s="32">
        <v>17</v>
      </c>
      <c r="AG18" s="32">
        <v>13600.000000000002</v>
      </c>
      <c r="AH18" s="32" t="s">
        <v>98</v>
      </c>
      <c r="AI18" s="32" t="s">
        <v>98</v>
      </c>
      <c r="AJ18" s="32" t="s">
        <v>99</v>
      </c>
      <c r="AK18" s="28" t="s">
        <v>88</v>
      </c>
      <c r="AL18" s="28" t="s">
        <v>100</v>
      </c>
      <c r="AM18" s="32" t="s">
        <v>100</v>
      </c>
      <c r="AN18" s="28" t="s">
        <v>100</v>
      </c>
      <c r="AO18" s="28" t="s">
        <v>100</v>
      </c>
      <c r="AP18" s="26" t="s">
        <v>101</v>
      </c>
      <c r="AQ18" s="28" t="s">
        <v>88</v>
      </c>
      <c r="AR18" s="35">
        <v>46388</v>
      </c>
      <c r="AS18" s="35">
        <v>46752</v>
      </c>
      <c r="AT18" s="51"/>
      <c r="AU18" s="8" t="s">
        <v>177</v>
      </c>
      <c r="AV18" s="55" t="s">
        <v>178</v>
      </c>
      <c r="AW18" s="8" t="s">
        <v>112</v>
      </c>
      <c r="AX18" s="8">
        <v>70</v>
      </c>
      <c r="AY18" s="39">
        <v>108984</v>
      </c>
      <c r="AZ18" s="28">
        <v>0</v>
      </c>
      <c r="BA18" s="28">
        <v>0</v>
      </c>
      <c r="BB18" s="28">
        <v>0</v>
      </c>
      <c r="BC18" s="39">
        <v>108984</v>
      </c>
      <c r="BD18" s="26">
        <v>12</v>
      </c>
      <c r="BE18" s="40">
        <f t="shared" si="0"/>
        <v>0</v>
      </c>
      <c r="BF18" s="41">
        <f t="shared" si="1"/>
        <v>0</v>
      </c>
      <c r="BG18" s="26">
        <v>9.5</v>
      </c>
      <c r="BH18" s="41">
        <f t="shared" si="2"/>
        <v>114</v>
      </c>
      <c r="BI18" s="42">
        <v>0</v>
      </c>
      <c r="BJ18" s="43">
        <f t="shared" si="3"/>
        <v>0</v>
      </c>
      <c r="BK18" s="26">
        <v>17.52</v>
      </c>
      <c r="BL18" s="41">
        <f t="shared" si="4"/>
        <v>14716.800000000001</v>
      </c>
      <c r="BM18" s="42">
        <f>BM10</f>
        <v>7.3000000000000001E-3</v>
      </c>
      <c r="BN18" s="41">
        <f t="shared" si="6"/>
        <v>795.58</v>
      </c>
      <c r="BO18" s="42">
        <f>BO10</f>
        <v>3.3099999999999997E-2</v>
      </c>
      <c r="BP18" s="41">
        <f t="shared" si="7"/>
        <v>3607.37</v>
      </c>
      <c r="BQ18" s="42">
        <f>BQ10</f>
        <v>3.0000000000000001E-3</v>
      </c>
      <c r="BR18" s="41">
        <f t="shared" si="9"/>
        <v>326.95</v>
      </c>
      <c r="BS18" s="42" t="str">
        <f>BS10</f>
        <v>C11</v>
      </c>
      <c r="BT18" s="42">
        <v>30</v>
      </c>
      <c r="BU18" s="44">
        <v>30000</v>
      </c>
      <c r="BV18" s="26">
        <v>0.21940000000000001</v>
      </c>
      <c r="BW18" s="26">
        <v>0.8</v>
      </c>
      <c r="BX18" s="41">
        <f t="shared" si="18"/>
        <v>5265.6</v>
      </c>
      <c r="BY18" s="42">
        <f>BY10</f>
        <v>0.2283</v>
      </c>
      <c r="BZ18" s="41">
        <f t="shared" si="10"/>
        <v>24881.05</v>
      </c>
      <c r="CA18" s="42">
        <f>CA10</f>
        <v>0</v>
      </c>
      <c r="CB18" s="41">
        <f t="shared" si="11"/>
        <v>0</v>
      </c>
      <c r="CC18" s="42">
        <f>CC10</f>
        <v>0</v>
      </c>
      <c r="CD18" s="41">
        <f t="shared" si="12"/>
        <v>0</v>
      </c>
      <c r="CE18" s="45">
        <f t="shared" si="13"/>
        <v>49707.350000000006</v>
      </c>
      <c r="CF18" s="45">
        <f t="shared" si="14"/>
        <v>0</v>
      </c>
      <c r="CG18" s="45">
        <f t="shared" si="15"/>
        <v>49707.350000000006</v>
      </c>
      <c r="CH18" s="45">
        <f t="shared" si="16"/>
        <v>11432.690500000002</v>
      </c>
      <c r="CI18" s="45">
        <f t="shared" si="17"/>
        <v>61140.04050000001</v>
      </c>
    </row>
    <row r="19" spans="1:87" ht="23.25" customHeight="1" x14ac:dyDescent="0.25">
      <c r="A19" s="26">
        <v>13</v>
      </c>
      <c r="B19" s="26">
        <v>1</v>
      </c>
      <c r="C19" s="26">
        <v>12</v>
      </c>
      <c r="D19" s="26">
        <v>1</v>
      </c>
      <c r="E19" s="27" t="s">
        <v>82</v>
      </c>
      <c r="F19" s="28">
        <v>8971383551</v>
      </c>
      <c r="G19" s="28" t="s">
        <v>83</v>
      </c>
      <c r="H19" s="28" t="s">
        <v>84</v>
      </c>
      <c r="I19" s="28" t="s">
        <v>85</v>
      </c>
      <c r="J19" s="29" t="s">
        <v>86</v>
      </c>
      <c r="K19" s="15" t="s">
        <v>179</v>
      </c>
      <c r="L19" s="30" t="s">
        <v>180</v>
      </c>
      <c r="M19" s="30" t="s">
        <v>165</v>
      </c>
      <c r="N19" s="30" t="s">
        <v>181</v>
      </c>
      <c r="O19" s="30">
        <v>127</v>
      </c>
      <c r="P19" s="28"/>
      <c r="Q19" s="28">
        <v>8951800572</v>
      </c>
      <c r="R19" s="28" t="s">
        <v>108</v>
      </c>
      <c r="S19" s="28" t="s">
        <v>108</v>
      </c>
      <c r="T19" s="28">
        <v>8</v>
      </c>
      <c r="U19" s="26" t="s">
        <v>89</v>
      </c>
      <c r="V19" s="32" t="s">
        <v>90</v>
      </c>
      <c r="W19" s="33" t="s">
        <v>179</v>
      </c>
      <c r="X19" s="30" t="s">
        <v>180</v>
      </c>
      <c r="Y19" s="30" t="s">
        <v>165</v>
      </c>
      <c r="Z19" s="30" t="s">
        <v>165</v>
      </c>
      <c r="AA19" s="30" t="s">
        <v>181</v>
      </c>
      <c r="AB19" s="30">
        <v>127</v>
      </c>
      <c r="AC19" s="28"/>
      <c r="AD19" s="28" t="s">
        <v>96</v>
      </c>
      <c r="AE19" s="46">
        <v>44578</v>
      </c>
      <c r="AF19" s="32">
        <v>29.14</v>
      </c>
      <c r="AG19" s="32">
        <v>23312</v>
      </c>
      <c r="AH19" s="32" t="s">
        <v>98</v>
      </c>
      <c r="AI19" s="32" t="s">
        <v>98</v>
      </c>
      <c r="AJ19" s="32" t="s">
        <v>99</v>
      </c>
      <c r="AK19" s="28" t="s">
        <v>88</v>
      </c>
      <c r="AL19" s="28" t="s">
        <v>100</v>
      </c>
      <c r="AM19" s="32" t="s">
        <v>100</v>
      </c>
      <c r="AN19" s="28" t="s">
        <v>100</v>
      </c>
      <c r="AO19" s="28" t="s">
        <v>100</v>
      </c>
      <c r="AP19" s="26" t="s">
        <v>101</v>
      </c>
      <c r="AQ19" s="28" t="s">
        <v>88</v>
      </c>
      <c r="AR19" s="35">
        <v>46388</v>
      </c>
      <c r="AS19" s="35">
        <v>46752</v>
      </c>
      <c r="AT19" s="51"/>
      <c r="AU19" s="33" t="s">
        <v>182</v>
      </c>
      <c r="AV19" s="37" t="s">
        <v>183</v>
      </c>
      <c r="AW19" s="38" t="s">
        <v>112</v>
      </c>
      <c r="AX19" s="38">
        <v>80</v>
      </c>
      <c r="AY19" s="39">
        <v>128726</v>
      </c>
      <c r="AZ19" s="28">
        <v>0</v>
      </c>
      <c r="BA19" s="28">
        <v>0</v>
      </c>
      <c r="BB19" s="28">
        <v>0</v>
      </c>
      <c r="BC19" s="39">
        <v>128726</v>
      </c>
      <c r="BD19" s="26">
        <v>12</v>
      </c>
      <c r="BE19" s="40">
        <f t="shared" si="0"/>
        <v>0</v>
      </c>
      <c r="BF19" s="41">
        <f t="shared" si="1"/>
        <v>0</v>
      </c>
      <c r="BG19" s="26">
        <v>9.5</v>
      </c>
      <c r="BH19" s="41">
        <f t="shared" si="2"/>
        <v>114</v>
      </c>
      <c r="BI19" s="42">
        <v>0</v>
      </c>
      <c r="BJ19" s="43">
        <f t="shared" si="3"/>
        <v>0</v>
      </c>
      <c r="BK19" s="26">
        <v>17.52</v>
      </c>
      <c r="BL19" s="41">
        <f t="shared" si="4"/>
        <v>16819.2</v>
      </c>
      <c r="BM19" s="42">
        <f>BM9</f>
        <v>7.3000000000000001E-3</v>
      </c>
      <c r="BN19" s="41">
        <f t="shared" si="6"/>
        <v>939.7</v>
      </c>
      <c r="BO19" s="42">
        <f>BO9</f>
        <v>3.3099999999999997E-2</v>
      </c>
      <c r="BP19" s="41">
        <f t="shared" si="7"/>
        <v>4260.83</v>
      </c>
      <c r="BQ19" s="42">
        <f>BQ9</f>
        <v>3.0000000000000001E-3</v>
      </c>
      <c r="BR19" s="41">
        <f t="shared" si="9"/>
        <v>386.18</v>
      </c>
      <c r="BS19" s="42" t="str">
        <f>BS9</f>
        <v>C21</v>
      </c>
      <c r="BT19" s="42">
        <v>70</v>
      </c>
      <c r="BU19" s="44">
        <v>77044</v>
      </c>
      <c r="BV19" s="26">
        <v>0.21940000000000001</v>
      </c>
      <c r="BW19" s="26">
        <v>0.8</v>
      </c>
      <c r="BX19" s="41">
        <f t="shared" si="18"/>
        <v>13522.76</v>
      </c>
      <c r="BY19" s="42">
        <f>BY9</f>
        <v>0.21529999999999999</v>
      </c>
      <c r="BZ19" s="41">
        <f t="shared" si="10"/>
        <v>27714.71</v>
      </c>
      <c r="CA19" s="42">
        <f>CA9</f>
        <v>0</v>
      </c>
      <c r="CB19" s="41">
        <f t="shared" si="11"/>
        <v>0</v>
      </c>
      <c r="CC19" s="42">
        <f>CC9</f>
        <v>0</v>
      </c>
      <c r="CD19" s="41">
        <f t="shared" si="12"/>
        <v>0</v>
      </c>
      <c r="CE19" s="45">
        <f t="shared" si="13"/>
        <v>63757.380000000005</v>
      </c>
      <c r="CF19" s="45">
        <f t="shared" si="14"/>
        <v>0</v>
      </c>
      <c r="CG19" s="45">
        <f t="shared" si="15"/>
        <v>63757.380000000005</v>
      </c>
      <c r="CH19" s="45">
        <f t="shared" si="16"/>
        <v>14664.197400000001</v>
      </c>
      <c r="CI19" s="45">
        <f t="shared" si="17"/>
        <v>78421.577400000009</v>
      </c>
    </row>
    <row r="20" spans="1:87" ht="23.25" customHeight="1" x14ac:dyDescent="0.25">
      <c r="A20" s="26">
        <v>14</v>
      </c>
      <c r="B20" s="26">
        <v>1</v>
      </c>
      <c r="C20" s="26">
        <v>13</v>
      </c>
      <c r="D20" s="26">
        <v>1</v>
      </c>
      <c r="E20" s="51" t="s">
        <v>82</v>
      </c>
      <c r="F20" s="28">
        <v>8971383551</v>
      </c>
      <c r="G20" s="28" t="s">
        <v>83</v>
      </c>
      <c r="H20" s="28" t="s">
        <v>84</v>
      </c>
      <c r="I20" s="28" t="s">
        <v>85</v>
      </c>
      <c r="J20" s="29" t="s">
        <v>86</v>
      </c>
      <c r="K20" s="15" t="s">
        <v>184</v>
      </c>
      <c r="L20" s="30" t="s">
        <v>185</v>
      </c>
      <c r="M20" s="30" t="s">
        <v>84</v>
      </c>
      <c r="N20" s="30" t="s">
        <v>186</v>
      </c>
      <c r="O20" s="30">
        <v>42</v>
      </c>
      <c r="P20" s="28"/>
      <c r="Q20" s="28">
        <v>8943003364</v>
      </c>
      <c r="R20" s="28" t="s">
        <v>88</v>
      </c>
      <c r="S20" s="28" t="s">
        <v>88</v>
      </c>
      <c r="T20" s="28">
        <v>8</v>
      </c>
      <c r="U20" s="26" t="s">
        <v>89</v>
      </c>
      <c r="V20" s="32" t="s">
        <v>90</v>
      </c>
      <c r="W20" s="33" t="s">
        <v>187</v>
      </c>
      <c r="X20" s="30" t="s">
        <v>188</v>
      </c>
      <c r="Y20" s="30" t="s">
        <v>84</v>
      </c>
      <c r="Z20" s="30" t="s">
        <v>84</v>
      </c>
      <c r="AA20" s="30" t="s">
        <v>189</v>
      </c>
      <c r="AB20" s="30">
        <v>31</v>
      </c>
      <c r="AC20" s="28"/>
      <c r="AD20" s="28" t="s">
        <v>96</v>
      </c>
      <c r="AE20" s="15">
        <v>2021</v>
      </c>
      <c r="AF20" s="32">
        <v>9.6</v>
      </c>
      <c r="AG20" s="32">
        <v>7680</v>
      </c>
      <c r="AH20" s="32" t="s">
        <v>98</v>
      </c>
      <c r="AI20" s="32" t="s">
        <v>98</v>
      </c>
      <c r="AJ20" s="32" t="s">
        <v>99</v>
      </c>
      <c r="AK20" s="28" t="s">
        <v>88</v>
      </c>
      <c r="AL20" s="28" t="s">
        <v>100</v>
      </c>
      <c r="AM20" s="32" t="s">
        <v>100</v>
      </c>
      <c r="AN20" s="28" t="s">
        <v>100</v>
      </c>
      <c r="AO20" s="28" t="s">
        <v>100</v>
      </c>
      <c r="AP20" s="26" t="s">
        <v>101</v>
      </c>
      <c r="AQ20" s="28" t="s">
        <v>88</v>
      </c>
      <c r="AR20" s="35">
        <v>46388</v>
      </c>
      <c r="AS20" s="35">
        <v>46752</v>
      </c>
      <c r="AT20" s="56"/>
      <c r="AU20" s="33" t="s">
        <v>190</v>
      </c>
      <c r="AV20" s="37" t="s">
        <v>191</v>
      </c>
      <c r="AW20" s="38" t="s">
        <v>112</v>
      </c>
      <c r="AX20" s="38">
        <v>55</v>
      </c>
      <c r="AY20" s="39">
        <v>62183</v>
      </c>
      <c r="AZ20" s="28">
        <v>0</v>
      </c>
      <c r="BA20" s="28">
        <v>0</v>
      </c>
      <c r="BB20" s="28">
        <v>0</v>
      </c>
      <c r="BC20" s="39">
        <v>62183</v>
      </c>
      <c r="BD20" s="26">
        <v>12</v>
      </c>
      <c r="BE20" s="40">
        <f t="shared" si="0"/>
        <v>0</v>
      </c>
      <c r="BF20" s="41">
        <f t="shared" si="1"/>
        <v>0</v>
      </c>
      <c r="BG20" s="26">
        <v>9.5</v>
      </c>
      <c r="BH20" s="41">
        <f t="shared" si="2"/>
        <v>114</v>
      </c>
      <c r="BI20" s="42">
        <v>0</v>
      </c>
      <c r="BJ20" s="43">
        <f t="shared" si="3"/>
        <v>0</v>
      </c>
      <c r="BK20" s="26">
        <v>17.52</v>
      </c>
      <c r="BL20" s="41">
        <f t="shared" si="4"/>
        <v>11563.2</v>
      </c>
      <c r="BM20" s="42">
        <f>BM10</f>
        <v>7.3000000000000001E-3</v>
      </c>
      <c r="BN20" s="41">
        <f t="shared" si="6"/>
        <v>453.94</v>
      </c>
      <c r="BO20" s="42">
        <f>BO10</f>
        <v>3.3099999999999997E-2</v>
      </c>
      <c r="BP20" s="41">
        <f t="shared" si="7"/>
        <v>2058.2600000000002</v>
      </c>
      <c r="BQ20" s="42">
        <f>BQ10</f>
        <v>3.0000000000000001E-3</v>
      </c>
      <c r="BR20" s="41">
        <f t="shared" si="9"/>
        <v>186.55</v>
      </c>
      <c r="BS20" s="42" t="str">
        <f>BS10</f>
        <v>C11</v>
      </c>
      <c r="BT20" s="42">
        <v>40</v>
      </c>
      <c r="BU20" s="44">
        <v>22820</v>
      </c>
      <c r="BV20" s="26">
        <v>0.21940000000000001</v>
      </c>
      <c r="BW20" s="26">
        <v>0.8</v>
      </c>
      <c r="BX20" s="41">
        <f t="shared" si="18"/>
        <v>4005.37</v>
      </c>
      <c r="BY20" s="42">
        <f>BY10</f>
        <v>0.2283</v>
      </c>
      <c r="BZ20" s="41">
        <f t="shared" si="10"/>
        <v>14196.38</v>
      </c>
      <c r="CA20" s="42">
        <f>CA10</f>
        <v>0</v>
      </c>
      <c r="CB20" s="41">
        <f t="shared" si="11"/>
        <v>0</v>
      </c>
      <c r="CC20" s="42">
        <f>CC10</f>
        <v>0</v>
      </c>
      <c r="CD20" s="41">
        <f t="shared" si="12"/>
        <v>0</v>
      </c>
      <c r="CE20" s="45">
        <f t="shared" si="13"/>
        <v>32577.699999999997</v>
      </c>
      <c r="CF20" s="45">
        <f t="shared" si="14"/>
        <v>0</v>
      </c>
      <c r="CG20" s="45">
        <f t="shared" si="15"/>
        <v>32577.699999999997</v>
      </c>
      <c r="CH20" s="45">
        <f t="shared" si="16"/>
        <v>7492.8710000000001</v>
      </c>
      <c r="CI20" s="45">
        <f t="shared" si="17"/>
        <v>40070.570999999996</v>
      </c>
    </row>
    <row r="21" spans="1:87" ht="23.25" customHeight="1" x14ac:dyDescent="0.25">
      <c r="A21" s="26">
        <v>15</v>
      </c>
      <c r="B21" s="26">
        <v>1</v>
      </c>
      <c r="C21" s="26">
        <v>13</v>
      </c>
      <c r="D21" s="26">
        <v>2</v>
      </c>
      <c r="E21" s="51" t="s">
        <v>82</v>
      </c>
      <c r="F21" s="28">
        <v>8971383551</v>
      </c>
      <c r="G21" s="28" t="s">
        <v>83</v>
      </c>
      <c r="H21" s="28" t="s">
        <v>84</v>
      </c>
      <c r="I21" s="28" t="s">
        <v>85</v>
      </c>
      <c r="J21" s="29" t="s">
        <v>86</v>
      </c>
      <c r="K21" s="15" t="s">
        <v>192</v>
      </c>
      <c r="L21" s="30" t="s">
        <v>193</v>
      </c>
      <c r="M21" s="30" t="s">
        <v>84</v>
      </c>
      <c r="N21" s="30" t="s">
        <v>194</v>
      </c>
      <c r="O21" s="30" t="s">
        <v>195</v>
      </c>
      <c r="P21" s="28"/>
      <c r="Q21" s="28">
        <v>8971383551</v>
      </c>
      <c r="R21" s="28" t="s">
        <v>88</v>
      </c>
      <c r="S21" s="28" t="s">
        <v>100</v>
      </c>
      <c r="T21" s="28">
        <v>8</v>
      </c>
      <c r="U21" s="26" t="s">
        <v>89</v>
      </c>
      <c r="V21" s="32" t="s">
        <v>90</v>
      </c>
      <c r="W21" s="15" t="s">
        <v>196</v>
      </c>
      <c r="X21" s="30" t="s">
        <v>193</v>
      </c>
      <c r="Y21" s="30" t="s">
        <v>84</v>
      </c>
      <c r="Z21" s="30" t="s">
        <v>84</v>
      </c>
      <c r="AA21" s="30" t="s">
        <v>194</v>
      </c>
      <c r="AB21" s="30" t="s">
        <v>195</v>
      </c>
      <c r="AC21" s="28"/>
      <c r="AD21" s="28" t="s">
        <v>96</v>
      </c>
      <c r="AE21" s="46">
        <v>44552</v>
      </c>
      <c r="AF21" s="32">
        <v>32.71</v>
      </c>
      <c r="AG21" s="32">
        <v>26168.000000000004</v>
      </c>
      <c r="AH21" s="32" t="s">
        <v>98</v>
      </c>
      <c r="AI21" s="32" t="s">
        <v>98</v>
      </c>
      <c r="AJ21" s="34" t="s">
        <v>99</v>
      </c>
      <c r="AK21" s="28" t="s">
        <v>108</v>
      </c>
      <c r="AL21" s="32" t="s">
        <v>109</v>
      </c>
      <c r="AM21" s="32" t="s">
        <v>109</v>
      </c>
      <c r="AN21" s="28" t="s">
        <v>120</v>
      </c>
      <c r="AO21" s="28" t="s">
        <v>120</v>
      </c>
      <c r="AP21" s="26" t="s">
        <v>101</v>
      </c>
      <c r="AQ21" s="28" t="s">
        <v>88</v>
      </c>
      <c r="AR21" s="35">
        <v>46388</v>
      </c>
      <c r="AS21" s="35">
        <v>46752</v>
      </c>
      <c r="AT21" s="36"/>
      <c r="AU21" s="33" t="s">
        <v>197</v>
      </c>
      <c r="AV21" s="37" t="s">
        <v>198</v>
      </c>
      <c r="AW21" s="38" t="s">
        <v>112</v>
      </c>
      <c r="AX21" s="38">
        <v>50</v>
      </c>
      <c r="AY21" s="39">
        <v>2993</v>
      </c>
      <c r="AZ21" s="28">
        <v>0</v>
      </c>
      <c r="BA21" s="28">
        <v>0</v>
      </c>
      <c r="BB21" s="28">
        <v>0</v>
      </c>
      <c r="BC21" s="39">
        <v>2993</v>
      </c>
      <c r="BD21" s="26">
        <v>12</v>
      </c>
      <c r="BE21" s="40">
        <f t="shared" si="0"/>
        <v>0</v>
      </c>
      <c r="BF21" s="41">
        <f t="shared" si="1"/>
        <v>0</v>
      </c>
      <c r="BG21" s="26">
        <v>9.5</v>
      </c>
      <c r="BH21" s="41">
        <f t="shared" si="2"/>
        <v>114</v>
      </c>
      <c r="BI21" s="42">
        <v>0</v>
      </c>
      <c r="BJ21" s="43">
        <f t="shared" si="3"/>
        <v>0</v>
      </c>
      <c r="BK21" s="26">
        <v>17.52</v>
      </c>
      <c r="BL21" s="41">
        <f t="shared" si="4"/>
        <v>10512</v>
      </c>
      <c r="BM21" s="42">
        <f>BM9</f>
        <v>7.3000000000000001E-3</v>
      </c>
      <c r="BN21" s="41">
        <f t="shared" si="6"/>
        <v>21.85</v>
      </c>
      <c r="BO21" s="42">
        <f>BO9</f>
        <v>3.3099999999999997E-2</v>
      </c>
      <c r="BP21" s="41">
        <f t="shared" si="7"/>
        <v>99.07</v>
      </c>
      <c r="BQ21" s="42">
        <f>BQ9</f>
        <v>3.0000000000000001E-3</v>
      </c>
      <c r="BR21" s="41">
        <f t="shared" si="9"/>
        <v>8.98</v>
      </c>
      <c r="BS21" s="42" t="str">
        <f>BS9</f>
        <v>C21</v>
      </c>
      <c r="BT21" s="42">
        <v>50</v>
      </c>
      <c r="BU21" s="44">
        <v>2993</v>
      </c>
      <c r="BV21" s="26">
        <v>0.21940000000000001</v>
      </c>
      <c r="BW21" s="26">
        <v>0.8</v>
      </c>
      <c r="BX21" s="41">
        <f t="shared" si="18"/>
        <v>525.33000000000004</v>
      </c>
      <c r="BY21" s="42">
        <f>BY9</f>
        <v>0.21529999999999999</v>
      </c>
      <c r="BZ21" s="41">
        <f t="shared" si="10"/>
        <v>644.39</v>
      </c>
      <c r="CA21" s="42">
        <f>CA9</f>
        <v>0</v>
      </c>
      <c r="CB21" s="41">
        <f t="shared" si="11"/>
        <v>0</v>
      </c>
      <c r="CC21" s="42">
        <f>CC9</f>
        <v>0</v>
      </c>
      <c r="CD21" s="41">
        <f t="shared" si="12"/>
        <v>0</v>
      </c>
      <c r="CE21" s="45">
        <f t="shared" si="13"/>
        <v>11925.619999999999</v>
      </c>
      <c r="CF21" s="45">
        <f t="shared" si="14"/>
        <v>0</v>
      </c>
      <c r="CG21" s="45">
        <f t="shared" si="15"/>
        <v>11925.619999999999</v>
      </c>
      <c r="CH21" s="45">
        <f t="shared" si="16"/>
        <v>2742.8925999999997</v>
      </c>
      <c r="CI21" s="45">
        <f t="shared" si="17"/>
        <v>14668.512599999998</v>
      </c>
    </row>
    <row r="22" spans="1:87" ht="23.25" customHeight="1" x14ac:dyDescent="0.25">
      <c r="A22" s="26">
        <v>16</v>
      </c>
      <c r="B22" s="26">
        <v>1</v>
      </c>
      <c r="C22" s="26">
        <v>14</v>
      </c>
      <c r="D22" s="26">
        <v>1</v>
      </c>
      <c r="E22" s="27" t="s">
        <v>82</v>
      </c>
      <c r="F22" s="28">
        <v>8971383551</v>
      </c>
      <c r="G22" s="28" t="s">
        <v>83</v>
      </c>
      <c r="H22" s="28" t="s">
        <v>199</v>
      </c>
      <c r="I22" s="28" t="s">
        <v>85</v>
      </c>
      <c r="J22" s="48">
        <v>46030</v>
      </c>
      <c r="K22" s="15" t="s">
        <v>192</v>
      </c>
      <c r="L22" s="30" t="s">
        <v>193</v>
      </c>
      <c r="M22" s="30" t="s">
        <v>84</v>
      </c>
      <c r="N22" s="30" t="s">
        <v>200</v>
      </c>
      <c r="O22" s="30">
        <v>10</v>
      </c>
      <c r="P22" s="28"/>
      <c r="Q22" s="28">
        <v>8971383551</v>
      </c>
      <c r="R22" s="28" t="s">
        <v>108</v>
      </c>
      <c r="S22" s="28" t="s">
        <v>109</v>
      </c>
      <c r="T22" s="28">
        <v>8</v>
      </c>
      <c r="U22" s="26" t="s">
        <v>89</v>
      </c>
      <c r="V22" s="32" t="s">
        <v>90</v>
      </c>
      <c r="W22" s="15" t="s">
        <v>201</v>
      </c>
      <c r="X22" s="30" t="s">
        <v>193</v>
      </c>
      <c r="Y22" s="30" t="s">
        <v>84</v>
      </c>
      <c r="Z22" s="30" t="s">
        <v>84</v>
      </c>
      <c r="AA22" s="30" t="s">
        <v>200</v>
      </c>
      <c r="AB22" s="30">
        <v>10</v>
      </c>
      <c r="AC22" s="28"/>
      <c r="AD22" s="28" t="s">
        <v>96</v>
      </c>
      <c r="AE22" s="47">
        <v>44552</v>
      </c>
      <c r="AF22" s="32">
        <v>8.9</v>
      </c>
      <c r="AG22" s="32">
        <v>7120.0000000000009</v>
      </c>
      <c r="AH22" s="32" t="s">
        <v>202</v>
      </c>
      <c r="AI22" s="32" t="s">
        <v>98</v>
      </c>
      <c r="AJ22" s="32" t="s">
        <v>99</v>
      </c>
      <c r="AK22" s="28" t="s">
        <v>108</v>
      </c>
      <c r="AL22" s="28" t="s">
        <v>109</v>
      </c>
      <c r="AM22" s="32" t="s">
        <v>109</v>
      </c>
      <c r="AN22" s="28" t="s">
        <v>109</v>
      </c>
      <c r="AO22" s="28" t="s">
        <v>109</v>
      </c>
      <c r="AP22" s="26" t="s">
        <v>101</v>
      </c>
      <c r="AQ22" s="28" t="s">
        <v>88</v>
      </c>
      <c r="AR22" s="35">
        <v>46388</v>
      </c>
      <c r="AS22" s="35">
        <v>46752</v>
      </c>
      <c r="AT22" s="36"/>
      <c r="AU22" s="31" t="s">
        <v>203</v>
      </c>
      <c r="AV22" s="31" t="s">
        <v>204</v>
      </c>
      <c r="AW22" s="30" t="s">
        <v>123</v>
      </c>
      <c r="AX22" s="30">
        <v>15</v>
      </c>
      <c r="AY22" s="39">
        <v>1783</v>
      </c>
      <c r="AZ22" s="28">
        <v>0</v>
      </c>
      <c r="BA22" s="28">
        <v>0</v>
      </c>
      <c r="BB22" s="28">
        <v>0</v>
      </c>
      <c r="BC22" s="39">
        <v>1783</v>
      </c>
      <c r="BD22" s="26">
        <v>12</v>
      </c>
      <c r="BE22" s="40">
        <f t="shared" si="0"/>
        <v>0</v>
      </c>
      <c r="BF22" s="41">
        <f t="shared" si="1"/>
        <v>0</v>
      </c>
      <c r="BG22" s="28">
        <v>4.5599999999999996</v>
      </c>
      <c r="BH22" s="41">
        <f t="shared" si="2"/>
        <v>54.72</v>
      </c>
      <c r="BI22" s="42">
        <v>0</v>
      </c>
      <c r="BJ22" s="43">
        <f t="shared" si="3"/>
        <v>0</v>
      </c>
      <c r="BK22" s="28">
        <v>5.73</v>
      </c>
      <c r="BL22" s="41">
        <f t="shared" si="4"/>
        <v>1031.4000000000001</v>
      </c>
      <c r="BM22" s="42">
        <f>BM10</f>
        <v>7.3000000000000001E-3</v>
      </c>
      <c r="BN22" s="41">
        <f t="shared" si="6"/>
        <v>13.02</v>
      </c>
      <c r="BO22" s="42">
        <f>BO10</f>
        <v>3.3099999999999997E-2</v>
      </c>
      <c r="BP22" s="41">
        <f t="shared" si="7"/>
        <v>59.02</v>
      </c>
      <c r="BQ22" s="42">
        <f>BQ10</f>
        <v>3.0000000000000001E-3</v>
      </c>
      <c r="BR22" s="41">
        <f t="shared" si="9"/>
        <v>5.35</v>
      </c>
      <c r="BS22" s="42" t="str">
        <f>BS10</f>
        <v>C11</v>
      </c>
      <c r="BT22" s="42">
        <v>40</v>
      </c>
      <c r="BU22" s="44">
        <v>35705</v>
      </c>
      <c r="BV22" s="26">
        <v>0.21940000000000001</v>
      </c>
      <c r="BW22" s="26">
        <v>0.8</v>
      </c>
      <c r="BX22" s="41">
        <f t="shared" si="18"/>
        <v>6266.94</v>
      </c>
      <c r="BY22" s="42">
        <f>BY10</f>
        <v>0.2283</v>
      </c>
      <c r="BZ22" s="41">
        <f t="shared" si="10"/>
        <v>407.06</v>
      </c>
      <c r="CA22" s="42">
        <f>CA10</f>
        <v>0</v>
      </c>
      <c r="CB22" s="41">
        <f t="shared" si="11"/>
        <v>0</v>
      </c>
      <c r="CC22" s="42">
        <f>CC10</f>
        <v>0</v>
      </c>
      <c r="CD22" s="41">
        <f t="shared" si="12"/>
        <v>0</v>
      </c>
      <c r="CE22" s="45">
        <f t="shared" si="13"/>
        <v>7837.5100000000011</v>
      </c>
      <c r="CF22" s="45">
        <f t="shared" si="14"/>
        <v>0</v>
      </c>
      <c r="CG22" s="45">
        <f t="shared" si="15"/>
        <v>7837.5100000000011</v>
      </c>
      <c r="CH22" s="45">
        <f t="shared" si="16"/>
        <v>1802.6273000000003</v>
      </c>
      <c r="CI22" s="45">
        <f t="shared" si="17"/>
        <v>9640.1373000000021</v>
      </c>
    </row>
    <row r="23" spans="1:87" ht="23.25" customHeight="1" x14ac:dyDescent="0.25">
      <c r="A23" s="26">
        <v>17</v>
      </c>
      <c r="B23" s="26">
        <v>1</v>
      </c>
      <c r="C23" s="26">
        <v>15</v>
      </c>
      <c r="D23" s="26">
        <v>1</v>
      </c>
      <c r="E23" s="27" t="s">
        <v>82</v>
      </c>
      <c r="F23" s="28">
        <v>8971383551</v>
      </c>
      <c r="G23" s="28" t="s">
        <v>83</v>
      </c>
      <c r="H23" s="28" t="s">
        <v>84</v>
      </c>
      <c r="I23" s="28" t="s">
        <v>85</v>
      </c>
      <c r="J23" s="29" t="s">
        <v>86</v>
      </c>
      <c r="K23" s="15" t="s">
        <v>205</v>
      </c>
      <c r="L23" s="30" t="s">
        <v>206</v>
      </c>
      <c r="M23" s="30" t="s">
        <v>84</v>
      </c>
      <c r="N23" s="30" t="s">
        <v>207</v>
      </c>
      <c r="O23" s="30">
        <v>2</v>
      </c>
      <c r="P23" s="28"/>
      <c r="Q23" s="28">
        <v>8943111993</v>
      </c>
      <c r="R23" s="28" t="s">
        <v>108</v>
      </c>
      <c r="S23" s="28" t="s">
        <v>109</v>
      </c>
      <c r="T23" s="28">
        <v>8</v>
      </c>
      <c r="U23" s="26" t="s">
        <v>89</v>
      </c>
      <c r="V23" s="32" t="s">
        <v>90</v>
      </c>
      <c r="W23" s="33" t="s">
        <v>205</v>
      </c>
      <c r="X23" s="30" t="s">
        <v>206</v>
      </c>
      <c r="Y23" s="30" t="s">
        <v>84</v>
      </c>
      <c r="Z23" s="30" t="s">
        <v>84</v>
      </c>
      <c r="AA23" s="30" t="s">
        <v>208</v>
      </c>
      <c r="AB23" s="30">
        <v>2</v>
      </c>
      <c r="AC23" s="28"/>
      <c r="AD23" s="28" t="s">
        <v>96</v>
      </c>
      <c r="AE23" s="15">
        <v>2017</v>
      </c>
      <c r="AF23" s="28">
        <v>40</v>
      </c>
      <c r="AG23" s="32">
        <v>32000</v>
      </c>
      <c r="AH23" s="28" t="s">
        <v>202</v>
      </c>
      <c r="AI23" s="32" t="s">
        <v>98</v>
      </c>
      <c r="AJ23" s="32" t="s">
        <v>99</v>
      </c>
      <c r="AK23" s="28" t="s">
        <v>108</v>
      </c>
      <c r="AL23" s="28" t="s">
        <v>109</v>
      </c>
      <c r="AM23" s="32" t="s">
        <v>109</v>
      </c>
      <c r="AN23" s="28" t="s">
        <v>109</v>
      </c>
      <c r="AO23" s="28" t="s">
        <v>109</v>
      </c>
      <c r="AP23" s="26" t="s">
        <v>101</v>
      </c>
      <c r="AQ23" s="28" t="s">
        <v>88</v>
      </c>
      <c r="AR23" s="35">
        <v>46388</v>
      </c>
      <c r="AS23" s="35">
        <v>46752</v>
      </c>
      <c r="AT23" s="36"/>
      <c r="AU23" s="33" t="s">
        <v>209</v>
      </c>
      <c r="AV23" s="37" t="s">
        <v>210</v>
      </c>
      <c r="AW23" s="38" t="s">
        <v>112</v>
      </c>
      <c r="AX23" s="38">
        <v>150</v>
      </c>
      <c r="AY23" s="39">
        <v>5523.46</v>
      </c>
      <c r="AZ23" s="28">
        <v>0</v>
      </c>
      <c r="BA23" s="28">
        <v>0</v>
      </c>
      <c r="BB23" s="28">
        <v>0</v>
      </c>
      <c r="BC23" s="39">
        <v>5523.46</v>
      </c>
      <c r="BD23" s="26">
        <v>12</v>
      </c>
      <c r="BE23" s="40">
        <f t="shared" si="0"/>
        <v>0</v>
      </c>
      <c r="BF23" s="41">
        <f t="shared" si="1"/>
        <v>0</v>
      </c>
      <c r="BG23" s="26">
        <v>9.5</v>
      </c>
      <c r="BH23" s="41">
        <f t="shared" si="2"/>
        <v>114</v>
      </c>
      <c r="BI23" s="42">
        <v>0</v>
      </c>
      <c r="BJ23" s="43">
        <f t="shared" si="3"/>
        <v>0</v>
      </c>
      <c r="BK23" s="26">
        <v>17.52</v>
      </c>
      <c r="BL23" s="41">
        <f t="shared" si="4"/>
        <v>31536</v>
      </c>
      <c r="BM23" s="28">
        <f>BM10</f>
        <v>7.3000000000000001E-3</v>
      </c>
      <c r="BN23" s="41">
        <f t="shared" si="6"/>
        <v>40.32</v>
      </c>
      <c r="BO23" s="28">
        <f>BO10</f>
        <v>3.3099999999999997E-2</v>
      </c>
      <c r="BP23" s="41">
        <f t="shared" si="7"/>
        <v>182.83</v>
      </c>
      <c r="BQ23" s="28">
        <f>BQ10</f>
        <v>3.0000000000000001E-3</v>
      </c>
      <c r="BR23" s="41">
        <f t="shared" si="9"/>
        <v>16.57</v>
      </c>
      <c r="BS23" s="28" t="str">
        <f>BS10</f>
        <v>C11</v>
      </c>
      <c r="BT23" s="28">
        <v>22</v>
      </c>
      <c r="BU23" s="44">
        <v>16719</v>
      </c>
      <c r="BV23" s="26">
        <v>0.21940000000000001</v>
      </c>
      <c r="BW23" s="26">
        <v>0.8</v>
      </c>
      <c r="BX23" s="41">
        <f t="shared" si="18"/>
        <v>2934.52</v>
      </c>
      <c r="BY23" s="28">
        <f>BY10</f>
        <v>0.2283</v>
      </c>
      <c r="BZ23" s="41">
        <f t="shared" si="10"/>
        <v>1261.01</v>
      </c>
      <c r="CA23" s="28">
        <f>CA10</f>
        <v>0</v>
      </c>
      <c r="CB23" s="41">
        <f t="shared" si="11"/>
        <v>0</v>
      </c>
      <c r="CC23" s="28">
        <f>CC10</f>
        <v>0</v>
      </c>
      <c r="CD23" s="41">
        <f t="shared" si="12"/>
        <v>0</v>
      </c>
      <c r="CE23" s="45">
        <f t="shared" si="13"/>
        <v>36085.25</v>
      </c>
      <c r="CF23" s="45">
        <f t="shared" si="14"/>
        <v>0</v>
      </c>
      <c r="CG23" s="45">
        <f t="shared" si="15"/>
        <v>36085.25</v>
      </c>
      <c r="CH23" s="45">
        <f t="shared" si="16"/>
        <v>8299.6075000000001</v>
      </c>
      <c r="CI23" s="45">
        <f t="shared" si="17"/>
        <v>44384.857499999998</v>
      </c>
    </row>
    <row r="24" spans="1:87" ht="23.25" customHeight="1" x14ac:dyDescent="0.25">
      <c r="A24" s="26">
        <v>20</v>
      </c>
      <c r="B24" s="26">
        <v>3</v>
      </c>
      <c r="C24" s="26"/>
      <c r="D24" s="26">
        <v>2</v>
      </c>
      <c r="E24" s="36" t="s">
        <v>211</v>
      </c>
      <c r="F24" s="28">
        <v>8960005710</v>
      </c>
      <c r="G24" s="26" t="s">
        <v>212</v>
      </c>
      <c r="H24" s="26" t="s">
        <v>84</v>
      </c>
      <c r="I24" s="26" t="s">
        <v>213</v>
      </c>
      <c r="J24" s="26">
        <v>12</v>
      </c>
      <c r="K24" s="34" t="s">
        <v>211</v>
      </c>
      <c r="L24" s="26" t="s">
        <v>212</v>
      </c>
      <c r="M24" s="26" t="s">
        <v>84</v>
      </c>
      <c r="N24" s="26" t="s">
        <v>213</v>
      </c>
      <c r="O24" s="26">
        <v>12</v>
      </c>
      <c r="P24" s="28"/>
      <c r="Q24" s="28">
        <v>8960005710</v>
      </c>
      <c r="R24" s="28" t="s">
        <v>214</v>
      </c>
      <c r="S24" s="28" t="s">
        <v>88</v>
      </c>
      <c r="T24" s="28"/>
      <c r="U24" s="26" t="s">
        <v>89</v>
      </c>
      <c r="V24" s="32" t="s">
        <v>90</v>
      </c>
      <c r="W24" s="33" t="s">
        <v>211</v>
      </c>
      <c r="X24" s="8" t="s">
        <v>212</v>
      </c>
      <c r="Y24" s="8" t="s">
        <v>84</v>
      </c>
      <c r="Z24" s="8" t="s">
        <v>84</v>
      </c>
      <c r="AA24" s="8" t="s">
        <v>215</v>
      </c>
      <c r="AB24" s="8">
        <v>12</v>
      </c>
      <c r="AC24" s="26"/>
      <c r="AD24" s="28" t="s">
        <v>96</v>
      </c>
      <c r="AE24" s="46">
        <v>43543</v>
      </c>
      <c r="AF24" s="32">
        <v>15.525</v>
      </c>
      <c r="AG24" s="32">
        <v>12420.000000000002</v>
      </c>
      <c r="AH24" s="32" t="s">
        <v>168</v>
      </c>
      <c r="AI24" s="32" t="s">
        <v>98</v>
      </c>
      <c r="AJ24" s="34" t="s">
        <v>99</v>
      </c>
      <c r="AK24" s="26" t="s">
        <v>100</v>
      </c>
      <c r="AL24" s="28" t="s">
        <v>88</v>
      </c>
      <c r="AM24" s="32" t="s">
        <v>100</v>
      </c>
      <c r="AN24" s="28" t="s">
        <v>100</v>
      </c>
      <c r="AO24" s="28" t="s">
        <v>100</v>
      </c>
      <c r="AP24" s="26" t="s">
        <v>101</v>
      </c>
      <c r="AQ24" s="28" t="s">
        <v>88</v>
      </c>
      <c r="AR24" s="35">
        <v>46388</v>
      </c>
      <c r="AS24" s="35">
        <v>46752</v>
      </c>
      <c r="AT24" s="51"/>
      <c r="AU24" s="33" t="s">
        <v>216</v>
      </c>
      <c r="AV24" s="37" t="s">
        <v>217</v>
      </c>
      <c r="AW24" s="38" t="s">
        <v>104</v>
      </c>
      <c r="AX24" s="38">
        <v>200</v>
      </c>
      <c r="AY24" s="39">
        <v>117593</v>
      </c>
      <c r="AZ24" s="28">
        <v>0</v>
      </c>
      <c r="BA24" s="28">
        <v>0</v>
      </c>
      <c r="BB24" s="28">
        <v>0</v>
      </c>
      <c r="BC24" s="39">
        <v>117593</v>
      </c>
      <c r="BD24" s="26">
        <v>12</v>
      </c>
      <c r="BE24" s="40">
        <f t="shared" si="0"/>
        <v>0</v>
      </c>
      <c r="BF24" s="41">
        <f t="shared" si="1"/>
        <v>0</v>
      </c>
      <c r="BG24" s="42">
        <v>18</v>
      </c>
      <c r="BH24" s="41">
        <f t="shared" si="2"/>
        <v>216</v>
      </c>
      <c r="BI24" s="42">
        <v>0</v>
      </c>
      <c r="BJ24" s="43">
        <f t="shared" si="3"/>
        <v>0</v>
      </c>
      <c r="BK24" s="38">
        <f>[1]ceny!D2</f>
        <v>18.71</v>
      </c>
      <c r="BL24" s="41">
        <f t="shared" si="4"/>
        <v>44904</v>
      </c>
      <c r="BM24" s="42">
        <f>BM8</f>
        <v>7.3000000000000001E-3</v>
      </c>
      <c r="BN24" s="41">
        <f t="shared" si="6"/>
        <v>858.43</v>
      </c>
      <c r="BO24" s="42">
        <f>BO8</f>
        <v>3.3059999999999999E-2</v>
      </c>
      <c r="BP24" s="41">
        <f t="shared" si="7"/>
        <v>3887.62</v>
      </c>
      <c r="BQ24" s="42">
        <f>BQ8</f>
        <v>3.0000000000000001E-3</v>
      </c>
      <c r="BR24" s="41">
        <f t="shared" si="9"/>
        <v>352.78</v>
      </c>
      <c r="BS24" s="42" t="str">
        <f>BS8</f>
        <v>B21</v>
      </c>
      <c r="BT24" s="42">
        <v>200</v>
      </c>
      <c r="BU24" s="44">
        <v>117593</v>
      </c>
      <c r="BV24" s="26">
        <v>0.21940000000000001</v>
      </c>
      <c r="BW24" s="26">
        <v>0.8</v>
      </c>
      <c r="BX24" s="41">
        <f t="shared" si="18"/>
        <v>20639.919999999998</v>
      </c>
      <c r="BY24" s="42">
        <f>BY8</f>
        <v>7.1139999999999995E-2</v>
      </c>
      <c r="BZ24" s="41">
        <f t="shared" si="10"/>
        <v>8365.57</v>
      </c>
      <c r="CA24" s="42">
        <f>CA8</f>
        <v>0</v>
      </c>
      <c r="CB24" s="41">
        <f t="shared" si="11"/>
        <v>0</v>
      </c>
      <c r="CC24" s="42">
        <f>CC8</f>
        <v>0</v>
      </c>
      <c r="CD24" s="41">
        <f t="shared" si="12"/>
        <v>0</v>
      </c>
      <c r="CE24" s="45">
        <f t="shared" si="13"/>
        <v>79224.320000000007</v>
      </c>
      <c r="CF24" s="45">
        <f t="shared" si="14"/>
        <v>0</v>
      </c>
      <c r="CG24" s="45">
        <f t="shared" si="15"/>
        <v>79224.320000000007</v>
      </c>
      <c r="CH24" s="45">
        <f t="shared" si="16"/>
        <v>18221.593600000004</v>
      </c>
      <c r="CI24" s="45">
        <f t="shared" si="17"/>
        <v>97445.913600000014</v>
      </c>
    </row>
    <row r="25" spans="1:87" x14ac:dyDescent="0.25">
      <c r="AG25" s="25">
        <f>SUM(AG8:AG24)</f>
        <v>378928</v>
      </c>
      <c r="BC25" s="58">
        <f>SUM(BC8:BC24)</f>
        <v>919991.46</v>
      </c>
      <c r="CG25" s="59">
        <f>SUM(CG8:CG24)</f>
        <v>577148.97</v>
      </c>
      <c r="CH25" s="59">
        <f>SUM(CH8:CH24)</f>
        <v>132744.26310000001</v>
      </c>
      <c r="CI25" s="59">
        <f>SUM(CI8:CI24)</f>
        <v>709893.23310000007</v>
      </c>
    </row>
    <row r="26" spans="1:87" x14ac:dyDescent="0.25">
      <c r="BC26" s="58">
        <f>BC25/1000</f>
        <v>919.99145999999996</v>
      </c>
    </row>
  </sheetData>
  <mergeCells count="6">
    <mergeCell ref="A1:D5"/>
    <mergeCell ref="E1:G1"/>
    <mergeCell ref="E2:G2"/>
    <mergeCell ref="E3:G3"/>
    <mergeCell ref="E4:G4"/>
    <mergeCell ref="E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Hetman</dc:creator>
  <cp:lastModifiedBy>Noga Dorota</cp:lastModifiedBy>
  <dcterms:created xsi:type="dcterms:W3CDTF">2026-06-08T10:22:12Z</dcterms:created>
  <dcterms:modified xsi:type="dcterms:W3CDTF">2026-07-15T10:34:54Z</dcterms:modified>
</cp:coreProperties>
</file>