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T\WTR\wszyscy\ZT\05 Umowy Porozumienia\25 5 GMIN - przejściowa\"/>
    </mc:Choice>
  </mc:AlternateContent>
  <xr:revisionPtr revIDLastSave="0" documentId="13_ncr:1_{4F4ADCD6-3B6C-4506-8AED-A8158C0EC893}" xr6:coauthVersionLast="36" xr6:coauthVersionMax="36" xr10:uidLastSave="{00000000-0000-0000-0000-000000000000}"/>
  <bookViews>
    <workbookView xWindow="0" yWindow="0" windowWidth="23520" windowHeight="10200" tabRatio="857" activeTab="3" xr2:uid="{00000000-000D-0000-FFFF-FFFF00000000}"/>
  </bookViews>
  <sheets>
    <sheet name="Zadanie 1" sheetId="15" r:id="rId1"/>
    <sheet name="Zadanie 2" sheetId="16" r:id="rId2"/>
    <sheet name="Zadanie 3" sheetId="14" r:id="rId3"/>
    <sheet name="Zadanie 4" sheetId="17" r:id="rId4"/>
  </sheets>
  <calcPr calcId="191029"/>
</workbook>
</file>

<file path=xl/calcChain.xml><?xml version="1.0" encoding="utf-8"?>
<calcChain xmlns="http://schemas.openxmlformats.org/spreadsheetml/2006/main">
  <c r="E20" i="17" l="1"/>
  <c r="E20" i="14"/>
  <c r="G35" i="14"/>
  <c r="E35" i="14"/>
  <c r="E50" i="17"/>
  <c r="E35" i="17"/>
  <c r="G35" i="17" s="1"/>
  <c r="M37" i="14" l="1"/>
  <c r="M36" i="14"/>
  <c r="M35" i="14"/>
  <c r="M34" i="14"/>
  <c r="M33" i="14"/>
  <c r="M34" i="17"/>
  <c r="M35" i="17"/>
  <c r="M36" i="17"/>
  <c r="M37" i="17"/>
  <c r="M33" i="17"/>
  <c r="G34" i="17" l="1"/>
  <c r="E38" i="17"/>
  <c r="E34" i="17"/>
  <c r="E33" i="17"/>
  <c r="E19" i="17"/>
  <c r="I53" i="17"/>
  <c r="M52" i="17"/>
  <c r="F52" i="17"/>
  <c r="D52" i="17"/>
  <c r="M51" i="17"/>
  <c r="F51" i="17" s="1"/>
  <c r="E51" i="17"/>
  <c r="D51" i="17"/>
  <c r="M50" i="17"/>
  <c r="F50" i="17"/>
  <c r="D50" i="17"/>
  <c r="M49" i="17"/>
  <c r="F49" i="17" s="1"/>
  <c r="D49" i="17"/>
  <c r="F48" i="17"/>
  <c r="M48" i="17"/>
  <c r="E48" i="17"/>
  <c r="D48" i="17"/>
  <c r="I38" i="17"/>
  <c r="D11" i="17" s="1"/>
  <c r="F11" i="17" s="1"/>
  <c r="F37" i="17"/>
  <c r="E52" i="17"/>
  <c r="D37" i="17"/>
  <c r="G36" i="17"/>
  <c r="F36" i="17"/>
  <c r="F35" i="17"/>
  <c r="F34" i="17"/>
  <c r="D34" i="17"/>
  <c r="H33" i="17"/>
  <c r="G33" i="17"/>
  <c r="F33" i="17"/>
  <c r="D33" i="17"/>
  <c r="G23" i="17"/>
  <c r="C11" i="17" s="1"/>
  <c r="D22" i="17"/>
  <c r="F22" i="17" s="1"/>
  <c r="D21" i="17"/>
  <c r="F21" i="17" s="1"/>
  <c r="D20" i="17"/>
  <c r="D35" i="17" s="1"/>
  <c r="D19" i="17"/>
  <c r="F18" i="17"/>
  <c r="D18" i="17"/>
  <c r="E11" i="17"/>
  <c r="G34" i="14"/>
  <c r="G36" i="14"/>
  <c r="G37" i="14"/>
  <c r="G33" i="14"/>
  <c r="G49" i="14"/>
  <c r="G50" i="14"/>
  <c r="G51" i="14"/>
  <c r="G52" i="14"/>
  <c r="G48" i="14"/>
  <c r="F34" i="14"/>
  <c r="F35" i="14"/>
  <c r="F36" i="14"/>
  <c r="F37" i="14"/>
  <c r="F33" i="14"/>
  <c r="D49" i="14"/>
  <c r="D50" i="14"/>
  <c r="D51" i="14"/>
  <c r="D52" i="14"/>
  <c r="D48" i="14"/>
  <c r="E49" i="14"/>
  <c r="E50" i="14"/>
  <c r="E51" i="14"/>
  <c r="E52" i="14"/>
  <c r="E48" i="14"/>
  <c r="E37" i="14"/>
  <c r="E34" i="14"/>
  <c r="D34" i="14"/>
  <c r="D35" i="14"/>
  <c r="D36" i="14"/>
  <c r="D37" i="14"/>
  <c r="D33" i="14"/>
  <c r="E23" i="14"/>
  <c r="F19" i="14"/>
  <c r="F20" i="14"/>
  <c r="F21" i="14"/>
  <c r="F22" i="14"/>
  <c r="F18" i="14"/>
  <c r="E19" i="14"/>
  <c r="E22" i="14"/>
  <c r="C11" i="14"/>
  <c r="D19" i="14"/>
  <c r="D20" i="14"/>
  <c r="D21" i="14"/>
  <c r="D22" i="14"/>
  <c r="D18" i="14"/>
  <c r="G23" i="14"/>
  <c r="N24" i="15"/>
  <c r="N22" i="15"/>
  <c r="N22" i="16"/>
  <c r="E20" i="16"/>
  <c r="E35" i="16" s="1"/>
  <c r="F35" i="16" s="1"/>
  <c r="E19" i="16"/>
  <c r="G38" i="16"/>
  <c r="E37" i="16"/>
  <c r="D37" i="16"/>
  <c r="F37" i="16" s="1"/>
  <c r="E36" i="16"/>
  <c r="D36" i="16"/>
  <c r="F36" i="16" s="1"/>
  <c r="D35" i="16"/>
  <c r="D34" i="16"/>
  <c r="E33" i="16"/>
  <c r="D33" i="16"/>
  <c r="F33" i="16" s="1"/>
  <c r="G23" i="16"/>
  <c r="D22" i="16"/>
  <c r="F22" i="16" s="1"/>
  <c r="F21" i="16"/>
  <c r="D21" i="16"/>
  <c r="D20" i="16"/>
  <c r="E34" i="16"/>
  <c r="D19" i="16"/>
  <c r="F19" i="16" s="1"/>
  <c r="D18" i="16"/>
  <c r="F18" i="16" s="1"/>
  <c r="D11" i="16"/>
  <c r="E11" i="16" s="1"/>
  <c r="C11" i="16"/>
  <c r="D34" i="15"/>
  <c r="D35" i="15"/>
  <c r="D36" i="15"/>
  <c r="D37" i="15"/>
  <c r="D33" i="15"/>
  <c r="E34" i="15"/>
  <c r="E35" i="15"/>
  <c r="E36" i="15"/>
  <c r="F36" i="15" s="1"/>
  <c r="E37" i="15"/>
  <c r="E33" i="15"/>
  <c r="F20" i="15"/>
  <c r="F21" i="15"/>
  <c r="F22" i="15"/>
  <c r="F18" i="15"/>
  <c r="E19" i="15"/>
  <c r="E20" i="15"/>
  <c r="F37" i="15"/>
  <c r="F35" i="15"/>
  <c r="F34" i="15"/>
  <c r="F33" i="15"/>
  <c r="G23" i="15"/>
  <c r="C11" i="15" s="1"/>
  <c r="D22" i="15"/>
  <c r="D21" i="15"/>
  <c r="D20" i="15"/>
  <c r="D19" i="15"/>
  <c r="F19" i="15" s="1"/>
  <c r="D18" i="15"/>
  <c r="G50" i="17" l="1"/>
  <c r="H35" i="17"/>
  <c r="E23" i="17"/>
  <c r="F19" i="17"/>
  <c r="H37" i="17"/>
  <c r="G52" i="17"/>
  <c r="H52" i="17" s="1"/>
  <c r="E49" i="17"/>
  <c r="G49" i="17" s="1"/>
  <c r="G51" i="17"/>
  <c r="H51" i="17" s="1"/>
  <c r="H34" i="17"/>
  <c r="D36" i="17"/>
  <c r="H36" i="17" s="1"/>
  <c r="G37" i="17"/>
  <c r="G48" i="17"/>
  <c r="H48" i="17" s="1"/>
  <c r="F20" i="17"/>
  <c r="Q22" i="17"/>
  <c r="Q21" i="17" s="1"/>
  <c r="Q22" i="14"/>
  <c r="F34" i="16"/>
  <c r="F20" i="16"/>
  <c r="E23" i="16"/>
  <c r="E38" i="16" s="1"/>
  <c r="N21" i="16"/>
  <c r="N24" i="16" s="1"/>
  <c r="E23" i="15"/>
  <c r="E38" i="15" s="1"/>
  <c r="N21" i="15"/>
  <c r="H50" i="17" l="1"/>
  <c r="Q20" i="17"/>
  <c r="Q24" i="17"/>
  <c r="Q23" i="17"/>
  <c r="G53" i="17"/>
  <c r="E53" i="17"/>
  <c r="H49" i="17"/>
  <c r="G38" i="17"/>
  <c r="N23" i="16"/>
  <c r="N20" i="16"/>
  <c r="N20" i="15"/>
  <c r="N23" i="15"/>
  <c r="M52" i="14"/>
  <c r="N52" i="14" s="1"/>
  <c r="F52" i="14" s="1"/>
  <c r="M51" i="14"/>
  <c r="N51" i="14" s="1"/>
  <c r="F51" i="14" s="1"/>
  <c r="M50" i="14"/>
  <c r="N50" i="14" s="1"/>
  <c r="M49" i="14"/>
  <c r="N49" i="14" s="1"/>
  <c r="M48" i="14"/>
  <c r="N48" i="14" s="1"/>
  <c r="F48" i="14" s="1"/>
  <c r="Q21" i="14"/>
  <c r="Q24" i="14" s="1"/>
  <c r="F49" i="14" l="1"/>
  <c r="H49" i="14" s="1"/>
  <c r="F50" i="14"/>
  <c r="H50" i="14" s="1"/>
  <c r="G38" i="15"/>
  <c r="Q23" i="14"/>
  <c r="Q20" i="14"/>
  <c r="E38" i="14"/>
  <c r="E53" i="14" l="1"/>
  <c r="H36" i="14"/>
  <c r="G38" i="14"/>
  <c r="D11" i="15"/>
  <c r="E11" i="15" s="1"/>
  <c r="H51" i="14"/>
  <c r="H48" i="14"/>
  <c r="I53" i="14" s="1"/>
  <c r="E11" i="14" s="1"/>
  <c r="H52" i="14"/>
  <c r="H35" i="14"/>
  <c r="H34" i="14"/>
  <c r="H37" i="14"/>
  <c r="H33" i="14"/>
  <c r="G53" i="14" l="1"/>
  <c r="I38" i="14"/>
  <c r="D11" i="14" s="1"/>
  <c r="F11" i="14" l="1"/>
</calcChain>
</file>

<file path=xl/sharedStrings.xml><?xml version="1.0" encoding="utf-8"?>
<sst xmlns="http://schemas.openxmlformats.org/spreadsheetml/2006/main" count="274" uniqueCount="61">
  <si>
    <t>Cena zamówienia podstawowego</t>
  </si>
  <si>
    <t>Cena Czp 2026</t>
  </si>
  <si>
    <t>Cena Czp</t>
  </si>
  <si>
    <t>Typ autobusu</t>
  </si>
  <si>
    <t>Suma</t>
  </si>
  <si>
    <t>C</t>
  </si>
  <si>
    <t>B</t>
  </si>
  <si>
    <t>Ce</t>
  </si>
  <si>
    <t>D</t>
  </si>
  <si>
    <t>Łącznie</t>
  </si>
  <si>
    <t>Przepisana wartość sumy - do 2 miejsc po przecinku</t>
  </si>
  <si>
    <t>Przepisana wartość stawki - do 2 miejsc po przecinku</t>
  </si>
  <si>
    <t>Obliczenie ceny zamówienia podstawowego 2026</t>
  </si>
  <si>
    <t>Liczba wzkm dla danego typu 2026</t>
  </si>
  <si>
    <t>!!! Wszytskie ceny są cenami netto, przed wpisaniem wartosci do Formularza ofertowego należy doliczyć również podatek VAT !!!</t>
  </si>
  <si>
    <t>Łącznie wzkm</t>
  </si>
  <si>
    <t>Wykonawca wypełnia tylko komórki zaznaczone żółtym kolorem, do 2 miejsc po przecinku oznacza zaokrąglenie otrzymanej wartości do 2 miejsc po przecinku.</t>
  </si>
  <si>
    <t>Wpisana w ofercie stawka za autobus typu C (aktualna na dzień składanie ofert)</t>
  </si>
  <si>
    <t>Wpisana w ofercie stawka za autobus typu B (aktualna na dzień składanie ofert)</t>
  </si>
  <si>
    <t>Wpisana w ofercie stawka za autobus typu Ce (aktualna na dzień składanie ofert)</t>
  </si>
  <si>
    <t>Wpisana w ofercie stawka za autobus typu D (aktualna na dzień składanie ofert)</t>
  </si>
  <si>
    <t>Stawka za 1 wzkm</t>
  </si>
  <si>
    <t>Stawki które, będą wpisane w Załączniku nr 8 do umowy. Według nich będzie rozliczona bieżąca praca przewozowa</t>
  </si>
  <si>
    <t>ZADANIE NR 1 - FORMULARZ CENOWY</t>
  </si>
  <si>
    <t>ZADANIE NR 2 - FORMULARZ CENOWY</t>
  </si>
  <si>
    <t>Wpisana w ofercie stawka za autobus typu A (aktualna na dzień składanie ofert)</t>
  </si>
  <si>
    <t>A</t>
  </si>
  <si>
    <t>Typ A 2025</t>
  </si>
  <si>
    <t>Typ B 2025</t>
  </si>
  <si>
    <t>Typ C 2025</t>
  </si>
  <si>
    <t>Typ Ce 2025</t>
  </si>
  <si>
    <t>Typ D 2025</t>
  </si>
  <si>
    <t>Cena zamówienia podstawowego 2026 = [Cena Cc 2026 (netto) + Cena Ca 2026 (netto)+ Cena Cb 2026 (netto) + Cena Cce 2026 (netto) + Cena Cd 2026 (netto)]</t>
  </si>
  <si>
    <t>Cena zamówienia podstawowego (Czp) = Cena Czp 2026 + Cena Czp 2027</t>
  </si>
  <si>
    <t>Cena Czp 2027</t>
  </si>
  <si>
    <t>Obliczenie ceny zamówienia podstawowego 2027</t>
  </si>
  <si>
    <t>Cena zamówienia podstawowego 2027 = [Cena Cc 2027 (netto) + Cena Ca 2027 (netto)+ Cena Cb 2027 (netto) + Cena Cce 2027 (netto) + Cena Cd 2027 (netto)]</t>
  </si>
  <si>
    <t>Stawka za 1 wzkm 2026</t>
  </si>
  <si>
    <t>Stawka za 1 wzkm 2027 po 1 waloryzacji</t>
  </si>
  <si>
    <t>Liczba wzkm dla danego typu 2027</t>
  </si>
  <si>
    <t>Liczba wzkm dla danego typu 2027 po waloryzacji</t>
  </si>
  <si>
    <t>Obliczenie ceny zamówienia podstawowego 2028</t>
  </si>
  <si>
    <t>Cena zamówienia podstawowego 2028 = [Cena Cc 2028 (netto) + Cena Ca 2028 (netto)+ Cena Cb 2028 (netto) + Cena Cce 2028 (netto) + Cena Cd 2028 (netto)]</t>
  </si>
  <si>
    <t>Stawka za 1 wzkm 2027</t>
  </si>
  <si>
    <t>Stawka za 1 wzkm 2027 oferowana</t>
  </si>
  <si>
    <t>Stawka za 1 wzkm 2028 po 1 waloryzacji</t>
  </si>
  <si>
    <t>Stawka za 1 wzkm 2028 po 2 waloryzacji</t>
  </si>
  <si>
    <t>Stawka za 1 wzkm po 1 walorzyacji</t>
  </si>
  <si>
    <t>Stawka po 2 waloryzacji (uwzględniajaca 1 i 2 waloryzację)</t>
  </si>
  <si>
    <t>Stawka za 1 wzkm 2026 oferowana</t>
  </si>
  <si>
    <t>Liczba wzkm dla danego typu 2028</t>
  </si>
  <si>
    <t>Liczba wzkm dla danego typu 2028 po waloryzacji</t>
  </si>
  <si>
    <t>Cena zamówienia podstawowego (Czp) = Cena  Czp 2026 + Cena Czp 2027 + Cena Czp 2028</t>
  </si>
  <si>
    <t>Typ A 2026</t>
  </si>
  <si>
    <t>Typ B 2026</t>
  </si>
  <si>
    <t>Typ C 2026</t>
  </si>
  <si>
    <t>Typ Ce 2026</t>
  </si>
  <si>
    <t>Typ D 2026</t>
  </si>
  <si>
    <t>Cena Czp 2028</t>
  </si>
  <si>
    <t>ZADANIE NR 4 - FORMULARZ CENOWY</t>
  </si>
  <si>
    <t>ZADANIE NR 3 - 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</si>
</sst>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4"/>
      <color theme="1"/>
      <name val="Czcionka tekstu podstawowego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1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/>
    <xf numFmtId="0" fontId="0" fillId="2" borderId="1" xfId="0" applyFill="1" applyBorder="1"/>
    <xf numFmtId="164" fontId="0" fillId="0" borderId="0" xfId="0" applyNumberFormat="1" applyFill="1" applyBorder="1"/>
    <xf numFmtId="0" fontId="0" fillId="3" borderId="0" xfId="0" applyFill="1"/>
    <xf numFmtId="0" fontId="1" fillId="3" borderId="0" xfId="0" applyFont="1" applyFill="1"/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4" fontId="0" fillId="0" borderId="0" xfId="0" applyNumberFormat="1" applyFill="1"/>
    <xf numFmtId="0" fontId="0" fillId="0" borderId="0" xfId="0" applyFill="1"/>
    <xf numFmtId="4" fontId="0" fillId="3" borderId="1" xfId="0" applyNumberForma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/>
    <xf numFmtId="4" fontId="4" fillId="0" borderId="1" xfId="0" applyNumberFormat="1" applyFont="1" applyBorder="1"/>
    <xf numFmtId="164" fontId="4" fillId="3" borderId="1" xfId="0" applyNumberFormat="1" applyFont="1" applyFill="1" applyBorder="1"/>
    <xf numFmtId="0" fontId="4" fillId="0" borderId="0" xfId="0" applyFont="1"/>
    <xf numFmtId="0" fontId="4" fillId="2" borderId="1" xfId="0" applyFont="1" applyFill="1" applyBorder="1"/>
    <xf numFmtId="4" fontId="5" fillId="0" borderId="1" xfId="1" applyNumberFormat="1" applyFont="1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0" fontId="1" fillId="0" borderId="0" xfId="0" applyFont="1" applyAlignment="1"/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Dobry" xfId="1" builtinId="26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BA4F6-B1D5-4F84-A238-9DA8345C92B2}">
  <dimension ref="C2:Q38"/>
  <sheetViews>
    <sheetView workbookViewId="0">
      <selection activeCell="I34" sqref="I34:I35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2" max="12" width="15.625" customWidth="1"/>
    <col min="13" max="13" width="14.625" customWidth="1"/>
    <col min="14" max="14" width="10.375" customWidth="1"/>
    <col min="15" max="15" width="11.125" customWidth="1"/>
    <col min="17" max="17" width="11.5" customWidth="1"/>
  </cols>
  <sheetData>
    <row r="2" spans="3:17" ht="15">
      <c r="C2" s="38" t="s">
        <v>23</v>
      </c>
      <c r="D2" s="38"/>
      <c r="E2" s="38"/>
      <c r="F2" s="38"/>
      <c r="G2" s="38"/>
    </row>
    <row r="4" spans="3:17" ht="15">
      <c r="C4" s="1" t="s">
        <v>14</v>
      </c>
    </row>
    <row r="5" spans="3:17" ht="15">
      <c r="C5" s="14" t="s">
        <v>16</v>
      </c>
      <c r="D5" s="13"/>
      <c r="E5" s="13"/>
      <c r="F5" s="13"/>
      <c r="G5" s="13"/>
      <c r="H5" s="13"/>
      <c r="I5" s="13"/>
      <c r="J5" s="13"/>
      <c r="K5" s="13"/>
      <c r="L5" s="13"/>
    </row>
    <row r="6" spans="3:17" ht="15" thickBot="1"/>
    <row r="7" spans="3:17" ht="18">
      <c r="C7" s="2" t="s">
        <v>0</v>
      </c>
      <c r="M7" s="30" t="s">
        <v>25</v>
      </c>
      <c r="N7" s="31"/>
      <c r="O7" s="31"/>
      <c r="P7" s="32"/>
      <c r="Q7" s="36"/>
    </row>
    <row r="8" spans="3:17" ht="15" thickBot="1">
      <c r="C8" t="s">
        <v>33</v>
      </c>
      <c r="M8" s="33"/>
      <c r="N8" s="34"/>
      <c r="O8" s="34"/>
      <c r="P8" s="35"/>
      <c r="Q8" s="37"/>
    </row>
    <row r="9" spans="3:17" ht="12.75" customHeight="1">
      <c r="M9" s="30" t="s">
        <v>18</v>
      </c>
      <c r="N9" s="31"/>
      <c r="O9" s="31"/>
      <c r="P9" s="32"/>
      <c r="Q9" s="36"/>
    </row>
    <row r="10" spans="3:17" ht="27.75" customHeight="1" thickBot="1">
      <c r="C10" s="4" t="s">
        <v>1</v>
      </c>
      <c r="D10" s="4" t="s">
        <v>34</v>
      </c>
      <c r="E10" s="5" t="s">
        <v>2</v>
      </c>
      <c r="F10" s="15"/>
      <c r="G10" s="15"/>
      <c r="H10" s="15"/>
      <c r="I10" s="15"/>
      <c r="J10" s="17"/>
      <c r="M10" s="33"/>
      <c r="N10" s="34"/>
      <c r="O10" s="34"/>
      <c r="P10" s="35"/>
      <c r="Q10" s="37"/>
    </row>
    <row r="11" spans="3:17" ht="14.25" customHeight="1">
      <c r="C11" s="9">
        <f>G23</f>
        <v>0</v>
      </c>
      <c r="D11" s="9">
        <f>G38</f>
        <v>0</v>
      </c>
      <c r="E11" s="9">
        <f>C11+D11</f>
        <v>0</v>
      </c>
      <c r="F11" s="18"/>
      <c r="G11" s="18"/>
      <c r="H11" s="18"/>
      <c r="I11" s="18"/>
      <c r="J11" s="18"/>
      <c r="M11" s="30" t="s">
        <v>17</v>
      </c>
      <c r="N11" s="31"/>
      <c r="O11" s="31"/>
      <c r="P11" s="32"/>
      <c r="Q11" s="36"/>
    </row>
    <row r="12" spans="3:17" ht="15" thickBot="1">
      <c r="M12" s="33"/>
      <c r="N12" s="34"/>
      <c r="O12" s="34"/>
      <c r="P12" s="35"/>
      <c r="Q12" s="37"/>
    </row>
    <row r="13" spans="3:17" ht="15" customHeight="1">
      <c r="C13" s="1" t="s">
        <v>12</v>
      </c>
      <c r="M13" s="30" t="s">
        <v>19</v>
      </c>
      <c r="N13" s="31"/>
      <c r="O13" s="31"/>
      <c r="P13" s="32"/>
      <c r="Q13" s="36"/>
    </row>
    <row r="14" spans="3:17" ht="15" thickBot="1">
      <c r="C14" t="s">
        <v>32</v>
      </c>
      <c r="M14" s="33"/>
      <c r="N14" s="34"/>
      <c r="O14" s="34"/>
      <c r="P14" s="35"/>
      <c r="Q14" s="37"/>
    </row>
    <row r="15" spans="3:17">
      <c r="M15" s="30" t="s">
        <v>20</v>
      </c>
      <c r="N15" s="31"/>
      <c r="O15" s="31"/>
      <c r="P15" s="32"/>
      <c r="Q15" s="36"/>
    </row>
    <row r="16" spans="3:17" ht="15" thickBot="1">
      <c r="M16" s="33"/>
      <c r="N16" s="34"/>
      <c r="O16" s="34"/>
      <c r="P16" s="35"/>
      <c r="Q16" s="37"/>
    </row>
    <row r="17" spans="3:17" ht="57">
      <c r="C17" s="4" t="s">
        <v>3</v>
      </c>
      <c r="D17" s="4" t="s">
        <v>37</v>
      </c>
      <c r="E17" s="4" t="s">
        <v>13</v>
      </c>
      <c r="F17" s="4" t="s">
        <v>4</v>
      </c>
      <c r="G17" s="4" t="s">
        <v>10</v>
      </c>
      <c r="L17" s="15"/>
    </row>
    <row r="18" spans="3:17">
      <c r="C18" s="3" t="s">
        <v>26</v>
      </c>
      <c r="D18" s="8">
        <f>O20</f>
        <v>0</v>
      </c>
      <c r="E18" s="6">
        <v>0</v>
      </c>
      <c r="F18" s="8">
        <f>D18*E18</f>
        <v>0</v>
      </c>
      <c r="G18" s="7"/>
      <c r="L18" s="12"/>
      <c r="M18" s="39" t="s">
        <v>3</v>
      </c>
      <c r="N18" s="41" t="s">
        <v>21</v>
      </c>
      <c r="O18" s="41" t="s">
        <v>11</v>
      </c>
      <c r="P18" s="43" t="s">
        <v>22</v>
      </c>
      <c r="Q18" s="43"/>
    </row>
    <row r="19" spans="3:17" ht="14.25" customHeight="1">
      <c r="C19" s="3" t="s">
        <v>6</v>
      </c>
      <c r="D19" s="8">
        <f t="shared" ref="D19:D22" si="0">O21</f>
        <v>0</v>
      </c>
      <c r="E19" s="6">
        <f>392586/3</f>
        <v>130862</v>
      </c>
      <c r="F19" s="8">
        <f t="shared" ref="F19:F22" si="1">D19*E19</f>
        <v>0</v>
      </c>
      <c r="G19" s="7"/>
      <c r="L19" s="12"/>
      <c r="M19" s="40"/>
      <c r="N19" s="42"/>
      <c r="O19" s="42"/>
      <c r="P19" s="43"/>
      <c r="Q19" s="43"/>
    </row>
    <row r="20" spans="3:17">
      <c r="C20" s="3" t="s">
        <v>5</v>
      </c>
      <c r="D20" s="8">
        <f t="shared" si="0"/>
        <v>0</v>
      </c>
      <c r="E20" s="6">
        <f>168090/3</f>
        <v>56030</v>
      </c>
      <c r="F20" s="8">
        <f t="shared" si="1"/>
        <v>0</v>
      </c>
      <c r="G20" s="7"/>
      <c r="L20" s="12"/>
      <c r="M20" s="11" t="s">
        <v>27</v>
      </c>
      <c r="N20" s="6">
        <f>(N21*0.8)</f>
        <v>0</v>
      </c>
      <c r="O20" s="21"/>
      <c r="P20" s="43"/>
      <c r="Q20" s="43"/>
    </row>
    <row r="21" spans="3:17">
      <c r="C21" s="3" t="s">
        <v>7</v>
      </c>
      <c r="D21" s="8">
        <f t="shared" si="0"/>
        <v>0</v>
      </c>
      <c r="E21" s="6">
        <v>0</v>
      </c>
      <c r="F21" s="8">
        <f t="shared" si="1"/>
        <v>0</v>
      </c>
      <c r="G21" s="7"/>
      <c r="L21" s="12"/>
      <c r="M21" s="11" t="s">
        <v>28</v>
      </c>
      <c r="N21" s="6">
        <f>N22*0.9</f>
        <v>0</v>
      </c>
      <c r="O21" s="21"/>
      <c r="P21" s="43"/>
      <c r="Q21" s="43"/>
    </row>
    <row r="22" spans="3:17">
      <c r="C22" s="3" t="s">
        <v>8</v>
      </c>
      <c r="D22" s="8">
        <f t="shared" si="0"/>
        <v>0</v>
      </c>
      <c r="E22" s="6">
        <v>0</v>
      </c>
      <c r="F22" s="8">
        <f t="shared" si="1"/>
        <v>0</v>
      </c>
      <c r="G22" s="7"/>
      <c r="L22" s="12"/>
      <c r="M22" s="11" t="s">
        <v>29</v>
      </c>
      <c r="N22" s="6">
        <f>((E18*Q7)+(E19*Q9)+(E20*Q11)+(E21*Q13)+(E22*Q15))/((E18*0.8)+(E19*0.9)+(E20)+(1.15*E21)+(1.25*E22))</f>
        <v>0</v>
      </c>
      <c r="O22" s="21"/>
      <c r="P22" s="43"/>
      <c r="Q22" s="43"/>
    </row>
    <row r="23" spans="3:17">
      <c r="D23" s="11" t="s">
        <v>15</v>
      </c>
      <c r="E23" s="6">
        <f>SUM(E18:E22)</f>
        <v>186892</v>
      </c>
      <c r="F23" s="11" t="s">
        <v>9</v>
      </c>
      <c r="G23" s="8">
        <f>SUM(G18:G22)</f>
        <v>0</v>
      </c>
      <c r="L23" s="19"/>
      <c r="M23" s="11" t="s">
        <v>30</v>
      </c>
      <c r="N23" s="6">
        <f>(N21*1.15)</f>
        <v>0</v>
      </c>
      <c r="O23" s="21"/>
      <c r="P23" s="43"/>
      <c r="Q23" s="43"/>
    </row>
    <row r="24" spans="3:17">
      <c r="L24" s="19"/>
      <c r="M24" s="11" t="s">
        <v>31</v>
      </c>
      <c r="N24" s="6">
        <f>N21*1.25</f>
        <v>0</v>
      </c>
      <c r="O24" s="21"/>
      <c r="P24" s="43"/>
      <c r="Q24" s="43"/>
    </row>
    <row r="25" spans="3:17">
      <c r="L25" s="19"/>
    </row>
    <row r="26" spans="3:17">
      <c r="L26" s="20"/>
    </row>
    <row r="27" spans="3:17">
      <c r="L27" s="20"/>
    </row>
    <row r="28" spans="3:17" ht="15">
      <c r="C28" s="1" t="s">
        <v>35</v>
      </c>
      <c r="L28" s="20"/>
    </row>
    <row r="29" spans="3:17">
      <c r="C29" t="s">
        <v>36</v>
      </c>
      <c r="L29" s="20"/>
    </row>
    <row r="30" spans="3:17">
      <c r="L30" s="20"/>
    </row>
    <row r="31" spans="3:17">
      <c r="L31" s="20"/>
    </row>
    <row r="32" spans="3:17" ht="57">
      <c r="C32" s="4" t="s">
        <v>3</v>
      </c>
      <c r="D32" s="4" t="s">
        <v>43</v>
      </c>
      <c r="E32" s="4" t="s">
        <v>40</v>
      </c>
      <c r="F32" s="4" t="s">
        <v>4</v>
      </c>
      <c r="G32" s="4" t="s">
        <v>10</v>
      </c>
      <c r="L32" s="15"/>
    </row>
    <row r="33" spans="3:12">
      <c r="C33" s="3" t="s">
        <v>26</v>
      </c>
      <c r="D33" s="8">
        <f>O20</f>
        <v>0</v>
      </c>
      <c r="E33" s="6">
        <f>E18</f>
        <v>0</v>
      </c>
      <c r="F33" s="8">
        <f>D33*E33</f>
        <v>0</v>
      </c>
      <c r="G33" s="7"/>
      <c r="L33" s="12"/>
    </row>
    <row r="34" spans="3:12">
      <c r="C34" s="3" t="s">
        <v>6</v>
      </c>
      <c r="D34" s="8">
        <f t="shared" ref="D34:D37" si="2">O21</f>
        <v>0</v>
      </c>
      <c r="E34" s="6">
        <f t="shared" ref="E34:E38" si="3">E19</f>
        <v>130862</v>
      </c>
      <c r="F34" s="8">
        <f t="shared" ref="F34:F37" si="4">D34*E34</f>
        <v>0</v>
      </c>
      <c r="G34" s="7"/>
      <c r="L34" s="12"/>
    </row>
    <row r="35" spans="3:12">
      <c r="C35" s="3" t="s">
        <v>5</v>
      </c>
      <c r="D35" s="8">
        <f t="shared" si="2"/>
        <v>0</v>
      </c>
      <c r="E35" s="6">
        <f t="shared" si="3"/>
        <v>56030</v>
      </c>
      <c r="F35" s="8">
        <f t="shared" si="4"/>
        <v>0</v>
      </c>
      <c r="G35" s="7"/>
      <c r="L35" s="12"/>
    </row>
    <row r="36" spans="3:12">
      <c r="C36" s="3" t="s">
        <v>7</v>
      </c>
      <c r="D36" s="8">
        <f t="shared" si="2"/>
        <v>0</v>
      </c>
      <c r="E36" s="6">
        <f t="shared" si="3"/>
        <v>0</v>
      </c>
      <c r="F36" s="8">
        <f t="shared" si="4"/>
        <v>0</v>
      </c>
      <c r="G36" s="7"/>
      <c r="L36" s="12"/>
    </row>
    <row r="37" spans="3:12">
      <c r="C37" s="3" t="s">
        <v>8</v>
      </c>
      <c r="D37" s="8">
        <f t="shared" si="2"/>
        <v>0</v>
      </c>
      <c r="E37" s="6">
        <f t="shared" si="3"/>
        <v>0</v>
      </c>
      <c r="F37" s="8">
        <f t="shared" si="4"/>
        <v>0</v>
      </c>
      <c r="G37" s="7"/>
      <c r="L37" s="12"/>
    </row>
    <row r="38" spans="3:12">
      <c r="D38" s="11" t="s">
        <v>15</v>
      </c>
      <c r="E38" s="6">
        <f t="shared" si="3"/>
        <v>186892</v>
      </c>
      <c r="F38" s="11" t="s">
        <v>9</v>
      </c>
      <c r="G38" s="8">
        <f>SUM(G33:G37)</f>
        <v>0</v>
      </c>
    </row>
  </sheetData>
  <mergeCells count="15">
    <mergeCell ref="M13:P14"/>
    <mergeCell ref="Q13:Q14"/>
    <mergeCell ref="M15:P16"/>
    <mergeCell ref="Q15:Q16"/>
    <mergeCell ref="M18:M19"/>
    <mergeCell ref="N18:N19"/>
    <mergeCell ref="O18:O19"/>
    <mergeCell ref="P18:Q24"/>
    <mergeCell ref="M11:P12"/>
    <mergeCell ref="Q11:Q12"/>
    <mergeCell ref="C2:G2"/>
    <mergeCell ref="M7:P8"/>
    <mergeCell ref="Q7:Q8"/>
    <mergeCell ref="M9:P10"/>
    <mergeCell ref="Q9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AE89-FDFF-4E83-9B05-5BC65539E712}">
  <dimension ref="C2:Q38"/>
  <sheetViews>
    <sheetView topLeftCell="A19" workbookViewId="0">
      <selection activeCell="C3" sqref="C3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2" max="12" width="15.625" customWidth="1"/>
    <col min="13" max="13" width="14.625" customWidth="1"/>
    <col min="14" max="14" width="10.375" customWidth="1"/>
    <col min="15" max="15" width="11.125" customWidth="1"/>
    <col min="17" max="17" width="11.5" customWidth="1"/>
  </cols>
  <sheetData>
    <row r="2" spans="3:17" ht="15">
      <c r="C2" s="38" t="s">
        <v>24</v>
      </c>
      <c r="D2" s="38"/>
      <c r="E2" s="38"/>
      <c r="F2" s="38"/>
      <c r="G2" s="38"/>
    </row>
    <row r="4" spans="3:17" ht="15">
      <c r="C4" s="1" t="s">
        <v>14</v>
      </c>
    </row>
    <row r="5" spans="3:17" ht="15">
      <c r="C5" s="14" t="s">
        <v>16</v>
      </c>
      <c r="D5" s="13"/>
      <c r="E5" s="13"/>
      <c r="F5" s="13"/>
      <c r="G5" s="13"/>
      <c r="H5" s="13"/>
      <c r="I5" s="13"/>
      <c r="J5" s="13"/>
      <c r="K5" s="13"/>
      <c r="L5" s="13"/>
    </row>
    <row r="6" spans="3:17" ht="15" thickBot="1"/>
    <row r="7" spans="3:17" ht="18">
      <c r="C7" s="2" t="s">
        <v>0</v>
      </c>
      <c r="M7" s="30" t="s">
        <v>25</v>
      </c>
      <c r="N7" s="31"/>
      <c r="O7" s="31"/>
      <c r="P7" s="32"/>
      <c r="Q7" s="36">
        <v>0</v>
      </c>
    </row>
    <row r="8" spans="3:17" ht="15" thickBot="1">
      <c r="C8" t="s">
        <v>33</v>
      </c>
      <c r="M8" s="33"/>
      <c r="N8" s="34"/>
      <c r="O8" s="34"/>
      <c r="P8" s="35"/>
      <c r="Q8" s="37"/>
    </row>
    <row r="9" spans="3:17" ht="12.75" customHeight="1">
      <c r="M9" s="30" t="s">
        <v>18</v>
      </c>
      <c r="N9" s="31"/>
      <c r="O9" s="31"/>
      <c r="P9" s="32"/>
      <c r="Q9" s="36">
        <v>0</v>
      </c>
    </row>
    <row r="10" spans="3:17" ht="27.75" customHeight="1" thickBot="1">
      <c r="C10" s="4" t="s">
        <v>1</v>
      </c>
      <c r="D10" s="4" t="s">
        <v>34</v>
      </c>
      <c r="E10" s="5" t="s">
        <v>2</v>
      </c>
      <c r="F10" s="15"/>
      <c r="G10" s="15"/>
      <c r="H10" s="15"/>
      <c r="I10" s="15"/>
      <c r="J10" s="17"/>
      <c r="M10" s="33"/>
      <c r="N10" s="34"/>
      <c r="O10" s="34"/>
      <c r="P10" s="35"/>
      <c r="Q10" s="37"/>
    </row>
    <row r="11" spans="3:17" ht="14.25" customHeight="1">
      <c r="C11" s="9">
        <f>G23</f>
        <v>0</v>
      </c>
      <c r="D11" s="9">
        <f>G38</f>
        <v>0</v>
      </c>
      <c r="E11" s="9">
        <f>C11+D11</f>
        <v>0</v>
      </c>
      <c r="F11" s="18"/>
      <c r="G11" s="18"/>
      <c r="H11" s="18"/>
      <c r="I11" s="18"/>
      <c r="J11" s="18"/>
      <c r="M11" s="30" t="s">
        <v>17</v>
      </c>
      <c r="N11" s="31"/>
      <c r="O11" s="31"/>
      <c r="P11" s="32"/>
      <c r="Q11" s="36">
        <v>0</v>
      </c>
    </row>
    <row r="12" spans="3:17" ht="15" thickBot="1">
      <c r="M12" s="33"/>
      <c r="N12" s="34"/>
      <c r="O12" s="34"/>
      <c r="P12" s="35"/>
      <c r="Q12" s="37"/>
    </row>
    <row r="13" spans="3:17" ht="15" customHeight="1">
      <c r="C13" s="1" t="s">
        <v>12</v>
      </c>
      <c r="M13" s="30" t="s">
        <v>19</v>
      </c>
      <c r="N13" s="31"/>
      <c r="O13" s="31"/>
      <c r="P13" s="32"/>
      <c r="Q13" s="36">
        <v>0</v>
      </c>
    </row>
    <row r="14" spans="3:17" ht="15" thickBot="1">
      <c r="C14" t="s">
        <v>32</v>
      </c>
      <c r="M14" s="33"/>
      <c r="N14" s="34"/>
      <c r="O14" s="34"/>
      <c r="P14" s="35"/>
      <c r="Q14" s="37"/>
    </row>
    <row r="15" spans="3:17">
      <c r="M15" s="30" t="s">
        <v>20</v>
      </c>
      <c r="N15" s="31"/>
      <c r="O15" s="31"/>
      <c r="P15" s="32"/>
      <c r="Q15" s="36">
        <v>0</v>
      </c>
    </row>
    <row r="16" spans="3:17" ht="15" thickBot="1">
      <c r="M16" s="33"/>
      <c r="N16" s="34"/>
      <c r="O16" s="34"/>
      <c r="P16" s="35"/>
      <c r="Q16" s="37"/>
    </row>
    <row r="17" spans="3:17" ht="57">
      <c r="C17" s="4" t="s">
        <v>3</v>
      </c>
      <c r="D17" s="4" t="s">
        <v>37</v>
      </c>
      <c r="E17" s="4" t="s">
        <v>13</v>
      </c>
      <c r="F17" s="4" t="s">
        <v>4</v>
      </c>
      <c r="G17" s="4" t="s">
        <v>10</v>
      </c>
      <c r="L17" s="15"/>
    </row>
    <row r="18" spans="3:17">
      <c r="C18" s="3" t="s">
        <v>26</v>
      </c>
      <c r="D18" s="8">
        <f>O20</f>
        <v>0</v>
      </c>
      <c r="E18" s="6">
        <v>0</v>
      </c>
      <c r="F18" s="8">
        <f>D18*E18</f>
        <v>0</v>
      </c>
      <c r="G18" s="7"/>
      <c r="L18" s="12"/>
      <c r="M18" s="39" t="s">
        <v>3</v>
      </c>
      <c r="N18" s="41" t="s">
        <v>21</v>
      </c>
      <c r="O18" s="41" t="s">
        <v>11</v>
      </c>
      <c r="P18" s="43" t="s">
        <v>22</v>
      </c>
      <c r="Q18" s="43"/>
    </row>
    <row r="19" spans="3:17" ht="14.25" customHeight="1">
      <c r="C19" s="3" t="s">
        <v>6</v>
      </c>
      <c r="D19" s="8">
        <f t="shared" ref="D19:D22" si="0">O21</f>
        <v>0</v>
      </c>
      <c r="E19" s="6">
        <f>400920/3</f>
        <v>133640</v>
      </c>
      <c r="F19" s="8">
        <f t="shared" ref="F19:F22" si="1">D19*E19</f>
        <v>0</v>
      </c>
      <c r="G19" s="7"/>
      <c r="L19" s="12"/>
      <c r="M19" s="40"/>
      <c r="N19" s="42"/>
      <c r="O19" s="42"/>
      <c r="P19" s="43"/>
      <c r="Q19" s="43"/>
    </row>
    <row r="20" spans="3:17">
      <c r="C20" s="3" t="s">
        <v>5</v>
      </c>
      <c r="D20" s="8">
        <f t="shared" si="0"/>
        <v>0</v>
      </c>
      <c r="E20" s="6">
        <f>152570/3</f>
        <v>50856.666666666664</v>
      </c>
      <c r="F20" s="8">
        <f t="shared" si="1"/>
        <v>0</v>
      </c>
      <c r="G20" s="7"/>
      <c r="L20" s="12"/>
      <c r="M20" s="11" t="s">
        <v>27</v>
      </c>
      <c r="N20" s="6">
        <f>(N21*0.8)</f>
        <v>0</v>
      </c>
      <c r="O20" s="21"/>
      <c r="P20" s="43"/>
      <c r="Q20" s="43"/>
    </row>
    <row r="21" spans="3:17">
      <c r="C21" s="3" t="s">
        <v>7</v>
      </c>
      <c r="D21" s="8">
        <f t="shared" si="0"/>
        <v>0</v>
      </c>
      <c r="E21" s="6">
        <v>0</v>
      </c>
      <c r="F21" s="8">
        <f t="shared" si="1"/>
        <v>0</v>
      </c>
      <c r="G21" s="7"/>
      <c r="L21" s="12"/>
      <c r="M21" s="11" t="s">
        <v>28</v>
      </c>
      <c r="N21" s="6">
        <f>N22*0.9</f>
        <v>0</v>
      </c>
      <c r="O21" s="21"/>
      <c r="P21" s="43"/>
      <c r="Q21" s="43"/>
    </row>
    <row r="22" spans="3:17">
      <c r="C22" s="3" t="s">
        <v>8</v>
      </c>
      <c r="D22" s="8">
        <f t="shared" si="0"/>
        <v>0</v>
      </c>
      <c r="E22" s="6">
        <v>0</v>
      </c>
      <c r="F22" s="8">
        <f t="shared" si="1"/>
        <v>0</v>
      </c>
      <c r="G22" s="7"/>
      <c r="L22" s="12"/>
      <c r="M22" s="11" t="s">
        <v>29</v>
      </c>
      <c r="N22" s="6">
        <f>((E18*Q7)+(E19*Q9)+(E20*Q11)+(E21*Q13)+(E22*Q15))/((E18*0.8)+(E19*0.9)+(E20)+(1.15*E21)+(1.25*E22))</f>
        <v>0</v>
      </c>
      <c r="O22" s="21"/>
      <c r="P22" s="43"/>
      <c r="Q22" s="43"/>
    </row>
    <row r="23" spans="3:17">
      <c r="D23" s="11" t="s">
        <v>15</v>
      </c>
      <c r="E23" s="6">
        <f>SUM(E18:E22)</f>
        <v>184496.66666666666</v>
      </c>
      <c r="F23" s="11" t="s">
        <v>9</v>
      </c>
      <c r="G23" s="8">
        <f>SUM(G18:G22)</f>
        <v>0</v>
      </c>
      <c r="L23" s="19"/>
      <c r="M23" s="11" t="s">
        <v>30</v>
      </c>
      <c r="N23" s="6">
        <f>(N21*1.15)</f>
        <v>0</v>
      </c>
      <c r="O23" s="21"/>
      <c r="P23" s="43"/>
      <c r="Q23" s="43"/>
    </row>
    <row r="24" spans="3:17">
      <c r="L24" s="19"/>
      <c r="M24" s="11" t="s">
        <v>31</v>
      </c>
      <c r="N24" s="6">
        <f>N21*1.25</f>
        <v>0</v>
      </c>
      <c r="O24" s="21"/>
      <c r="P24" s="43"/>
      <c r="Q24" s="43"/>
    </row>
    <row r="25" spans="3:17">
      <c r="L25" s="19"/>
    </row>
    <row r="26" spans="3:17">
      <c r="L26" s="20"/>
    </row>
    <row r="27" spans="3:17">
      <c r="L27" s="20"/>
    </row>
    <row r="28" spans="3:17" ht="15">
      <c r="C28" s="1" t="s">
        <v>35</v>
      </c>
      <c r="L28" s="20"/>
    </row>
    <row r="29" spans="3:17">
      <c r="C29" t="s">
        <v>36</v>
      </c>
      <c r="L29" s="20"/>
    </row>
    <row r="30" spans="3:17">
      <c r="L30" s="20"/>
    </row>
    <row r="31" spans="3:17">
      <c r="L31" s="20"/>
    </row>
    <row r="32" spans="3:17" ht="57">
      <c r="C32" s="4" t="s">
        <v>3</v>
      </c>
      <c r="D32" s="4" t="s">
        <v>43</v>
      </c>
      <c r="E32" s="4" t="s">
        <v>40</v>
      </c>
      <c r="F32" s="4" t="s">
        <v>4</v>
      </c>
      <c r="G32" s="4" t="s">
        <v>10</v>
      </c>
      <c r="L32" s="15"/>
    </row>
    <row r="33" spans="3:12">
      <c r="C33" s="3" t="s">
        <v>26</v>
      </c>
      <c r="D33" s="8">
        <f>O20</f>
        <v>0</v>
      </c>
      <c r="E33" s="6">
        <f>E18</f>
        <v>0</v>
      </c>
      <c r="F33" s="8">
        <f>D33*E33</f>
        <v>0</v>
      </c>
      <c r="G33" s="7"/>
      <c r="L33" s="12"/>
    </row>
    <row r="34" spans="3:12">
      <c r="C34" s="3" t="s">
        <v>6</v>
      </c>
      <c r="D34" s="8">
        <f t="shared" ref="D34:D37" si="2">O21</f>
        <v>0</v>
      </c>
      <c r="E34" s="6">
        <f t="shared" ref="E34:E38" si="3">E19</f>
        <v>133640</v>
      </c>
      <c r="F34" s="8">
        <f t="shared" ref="F34:F37" si="4">D34*E34</f>
        <v>0</v>
      </c>
      <c r="G34" s="7"/>
      <c r="L34" s="12"/>
    </row>
    <row r="35" spans="3:12">
      <c r="C35" s="3" t="s">
        <v>5</v>
      </c>
      <c r="D35" s="8">
        <f t="shared" si="2"/>
        <v>0</v>
      </c>
      <c r="E35" s="6">
        <f t="shared" si="3"/>
        <v>50856.666666666664</v>
      </c>
      <c r="F35" s="8">
        <f t="shared" si="4"/>
        <v>0</v>
      </c>
      <c r="G35" s="7"/>
      <c r="L35" s="12"/>
    </row>
    <row r="36" spans="3:12">
      <c r="C36" s="3" t="s">
        <v>7</v>
      </c>
      <c r="D36" s="8">
        <f t="shared" si="2"/>
        <v>0</v>
      </c>
      <c r="E36" s="6">
        <f t="shared" si="3"/>
        <v>0</v>
      </c>
      <c r="F36" s="8">
        <f t="shared" si="4"/>
        <v>0</v>
      </c>
      <c r="G36" s="7"/>
      <c r="L36" s="12"/>
    </row>
    <row r="37" spans="3:12">
      <c r="C37" s="3" t="s">
        <v>8</v>
      </c>
      <c r="D37" s="8">
        <f t="shared" si="2"/>
        <v>0</v>
      </c>
      <c r="E37" s="6">
        <f t="shared" si="3"/>
        <v>0</v>
      </c>
      <c r="F37" s="8">
        <f t="shared" si="4"/>
        <v>0</v>
      </c>
      <c r="G37" s="7"/>
      <c r="L37" s="12"/>
    </row>
    <row r="38" spans="3:12">
      <c r="D38" s="11" t="s">
        <v>15</v>
      </c>
      <c r="E38" s="6">
        <f t="shared" si="3"/>
        <v>184496.66666666666</v>
      </c>
      <c r="F38" s="11" t="s">
        <v>9</v>
      </c>
      <c r="G38" s="8">
        <f>SUM(G33:G37)</f>
        <v>0</v>
      </c>
    </row>
  </sheetData>
  <mergeCells count="15">
    <mergeCell ref="M13:P14"/>
    <mergeCell ref="Q13:Q14"/>
    <mergeCell ref="M15:P16"/>
    <mergeCell ref="Q15:Q16"/>
    <mergeCell ref="M18:M19"/>
    <mergeCell ref="N18:N19"/>
    <mergeCell ref="O18:O19"/>
    <mergeCell ref="P18:Q24"/>
    <mergeCell ref="M11:P12"/>
    <mergeCell ref="Q11:Q12"/>
    <mergeCell ref="C2:G2"/>
    <mergeCell ref="M7:P8"/>
    <mergeCell ref="Q7:Q8"/>
    <mergeCell ref="M9:P10"/>
    <mergeCell ref="Q9:Q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47F-7E50-4F80-96F1-DE2E2513DEBF}">
  <sheetPr>
    <pageSetUpPr fitToPage="1"/>
  </sheetPr>
  <dimension ref="C2:T53"/>
  <sheetViews>
    <sheetView topLeftCell="A13" workbookViewId="0">
      <selection activeCell="E21" sqref="E21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3" max="13" width="19.625" customWidth="1"/>
    <col min="14" max="15" width="15.625" customWidth="1"/>
    <col min="16" max="16" width="14.625" customWidth="1"/>
    <col min="17" max="17" width="10.375" customWidth="1"/>
    <col min="18" max="18" width="11.125" customWidth="1"/>
    <col min="20" max="20" width="11.5" customWidth="1"/>
  </cols>
  <sheetData>
    <row r="2" spans="3:20" ht="15">
      <c r="C2" s="38" t="s">
        <v>60</v>
      </c>
      <c r="D2" s="38"/>
      <c r="E2" s="38"/>
      <c r="F2" s="38"/>
      <c r="G2" s="38"/>
    </row>
    <row r="4" spans="3:20" ht="15">
      <c r="C4" s="1" t="s">
        <v>14</v>
      </c>
    </row>
    <row r="5" spans="3:20" ht="15">
      <c r="C5" s="14" t="s">
        <v>16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3:20" ht="15" thickBot="1"/>
    <row r="7" spans="3:20" ht="18">
      <c r="C7" s="2" t="s">
        <v>0</v>
      </c>
      <c r="P7" s="30" t="s">
        <v>25</v>
      </c>
      <c r="Q7" s="31"/>
      <c r="R7" s="31"/>
      <c r="S7" s="32"/>
      <c r="T7" s="36"/>
    </row>
    <row r="8" spans="3:20" ht="15" thickBot="1">
      <c r="C8" t="s">
        <v>52</v>
      </c>
      <c r="P8" s="33"/>
      <c r="Q8" s="34"/>
      <c r="R8" s="34"/>
      <c r="S8" s="35"/>
      <c r="T8" s="37"/>
    </row>
    <row r="9" spans="3:20" ht="12.75" customHeight="1">
      <c r="P9" s="30" t="s">
        <v>18</v>
      </c>
      <c r="Q9" s="31"/>
      <c r="R9" s="31"/>
      <c r="S9" s="32"/>
      <c r="T9" s="36"/>
    </row>
    <row r="10" spans="3:20" ht="27.75" customHeight="1" thickBot="1">
      <c r="C10" s="4" t="s">
        <v>1</v>
      </c>
      <c r="D10" s="4" t="s">
        <v>34</v>
      </c>
      <c r="E10" s="4" t="s">
        <v>58</v>
      </c>
      <c r="F10" s="5" t="s">
        <v>2</v>
      </c>
      <c r="G10" s="15"/>
      <c r="H10" s="15"/>
      <c r="I10" s="15"/>
      <c r="J10" s="17"/>
      <c r="P10" s="33"/>
      <c r="Q10" s="34"/>
      <c r="R10" s="34"/>
      <c r="S10" s="35"/>
      <c r="T10" s="37"/>
    </row>
    <row r="11" spans="3:20" ht="14.25" customHeight="1">
      <c r="C11" s="9">
        <f>G23</f>
        <v>0</v>
      </c>
      <c r="D11" s="9">
        <f>I38</f>
        <v>0</v>
      </c>
      <c r="E11" s="9">
        <f>I53</f>
        <v>0</v>
      </c>
      <c r="F11" s="9">
        <f>D11+E11</f>
        <v>0</v>
      </c>
      <c r="G11" s="18"/>
      <c r="H11" s="18"/>
      <c r="I11" s="18"/>
      <c r="J11" s="18"/>
      <c r="P11" s="30" t="s">
        <v>17</v>
      </c>
      <c r="Q11" s="31"/>
      <c r="R11" s="31"/>
      <c r="S11" s="32"/>
      <c r="T11" s="36"/>
    </row>
    <row r="12" spans="3:20" ht="15" thickBot="1">
      <c r="P12" s="33"/>
      <c r="Q12" s="34"/>
      <c r="R12" s="34"/>
      <c r="S12" s="35"/>
      <c r="T12" s="37"/>
    </row>
    <row r="13" spans="3:20" ht="15" customHeight="1">
      <c r="C13" s="1" t="s">
        <v>12</v>
      </c>
      <c r="P13" s="30" t="s">
        <v>19</v>
      </c>
      <c r="Q13" s="31"/>
      <c r="R13" s="31"/>
      <c r="S13" s="32"/>
      <c r="T13" s="36"/>
    </row>
    <row r="14" spans="3:20" ht="15" thickBot="1">
      <c r="C14" t="s">
        <v>32</v>
      </c>
      <c r="P14" s="33"/>
      <c r="Q14" s="34"/>
      <c r="R14" s="34"/>
      <c r="S14" s="35"/>
      <c r="T14" s="37"/>
    </row>
    <row r="15" spans="3:20">
      <c r="P15" s="30" t="s">
        <v>20</v>
      </c>
      <c r="Q15" s="31"/>
      <c r="R15" s="31"/>
      <c r="S15" s="32"/>
      <c r="T15" s="36"/>
    </row>
    <row r="16" spans="3:20" ht="15" thickBot="1">
      <c r="P16" s="33"/>
      <c r="Q16" s="34"/>
      <c r="R16" s="34"/>
      <c r="S16" s="35"/>
      <c r="T16" s="37"/>
    </row>
    <row r="17" spans="3:20" ht="71.25">
      <c r="C17" s="22" t="s">
        <v>3</v>
      </c>
      <c r="D17" s="22" t="s">
        <v>49</v>
      </c>
      <c r="E17" s="22" t="s">
        <v>13</v>
      </c>
      <c r="F17" s="22" t="s">
        <v>4</v>
      </c>
      <c r="G17" s="22" t="s">
        <v>10</v>
      </c>
      <c r="O17" s="15"/>
    </row>
    <row r="18" spans="3:20">
      <c r="C18" s="23" t="s">
        <v>26</v>
      </c>
      <c r="D18" s="24">
        <f>R20</f>
        <v>0</v>
      </c>
      <c r="E18" s="25">
        <v>0</v>
      </c>
      <c r="F18" s="24">
        <f>D18*E18</f>
        <v>0</v>
      </c>
      <c r="G18" s="26"/>
      <c r="O18" s="12"/>
      <c r="P18" s="39" t="s">
        <v>3</v>
      </c>
      <c r="Q18" s="41" t="s">
        <v>21</v>
      </c>
      <c r="R18" s="41" t="s">
        <v>11</v>
      </c>
      <c r="S18" s="43" t="s">
        <v>22</v>
      </c>
      <c r="T18" s="43"/>
    </row>
    <row r="19" spans="3:20" ht="14.25" customHeight="1">
      <c r="C19" s="23" t="s">
        <v>6</v>
      </c>
      <c r="D19" s="24">
        <f t="shared" ref="D19:D22" si="0">R21</f>
        <v>0</v>
      </c>
      <c r="E19" s="25">
        <f>92335/12*4.5</f>
        <v>34625.625</v>
      </c>
      <c r="F19" s="24">
        <f t="shared" ref="F19:F22" si="1">D19*E19</f>
        <v>0</v>
      </c>
      <c r="G19" s="26"/>
      <c r="O19" s="12"/>
      <c r="P19" s="40"/>
      <c r="Q19" s="42"/>
      <c r="R19" s="42"/>
      <c r="S19" s="43"/>
      <c r="T19" s="43"/>
    </row>
    <row r="20" spans="3:20">
      <c r="C20" s="23" t="s">
        <v>5</v>
      </c>
      <c r="D20" s="24">
        <f t="shared" si="0"/>
        <v>0</v>
      </c>
      <c r="E20" s="29">
        <f>367181/12*4.5*1.1</f>
        <v>151462.16250000001</v>
      </c>
      <c r="F20" s="24">
        <f t="shared" si="1"/>
        <v>0</v>
      </c>
      <c r="G20" s="26"/>
      <c r="O20" s="12"/>
      <c r="P20" s="11" t="s">
        <v>53</v>
      </c>
      <c r="Q20" s="6">
        <f>(Q21*0.8)</f>
        <v>0</v>
      </c>
      <c r="R20" s="21"/>
      <c r="S20" s="43"/>
      <c r="T20" s="43"/>
    </row>
    <row r="21" spans="3:20">
      <c r="C21" s="23" t="s">
        <v>7</v>
      </c>
      <c r="D21" s="24">
        <f t="shared" si="0"/>
        <v>0</v>
      </c>
      <c r="E21" s="25">
        <v>0</v>
      </c>
      <c r="F21" s="24">
        <f t="shared" si="1"/>
        <v>0</v>
      </c>
      <c r="G21" s="26"/>
      <c r="O21" s="12"/>
      <c r="P21" s="11" t="s">
        <v>54</v>
      </c>
      <c r="Q21" s="6">
        <f>Q22*0.9</f>
        <v>0</v>
      </c>
      <c r="R21" s="21"/>
      <c r="S21" s="43"/>
      <c r="T21" s="43"/>
    </row>
    <row r="22" spans="3:20">
      <c r="C22" s="23" t="s">
        <v>8</v>
      </c>
      <c r="D22" s="24">
        <f t="shared" si="0"/>
        <v>0</v>
      </c>
      <c r="E22" s="25">
        <f>167306/12*4.5</f>
        <v>62739.75</v>
      </c>
      <c r="F22" s="24">
        <f t="shared" si="1"/>
        <v>0</v>
      </c>
      <c r="G22" s="26"/>
      <c r="O22" s="12"/>
      <c r="P22" s="11" t="s">
        <v>55</v>
      </c>
      <c r="Q22" s="6">
        <f>((E18*T7)+(E19*T9)+(E20*T11)+(E21*T13)+(E22*T15))/((E18*0.8)+(E19*0.9)+(E20)+(1.15*E21)+(1.25*E22))</f>
        <v>0</v>
      </c>
      <c r="R22" s="21"/>
      <c r="S22" s="43"/>
      <c r="T22" s="43"/>
    </row>
    <row r="23" spans="3:20">
      <c r="C23" s="27"/>
      <c r="D23" s="28" t="s">
        <v>15</v>
      </c>
      <c r="E23" s="24">
        <f>SUM(E18:E22)</f>
        <v>248827.53750000001</v>
      </c>
      <c r="F23" s="28" t="s">
        <v>9</v>
      </c>
      <c r="G23" s="24">
        <f>SUM(G18:G22)</f>
        <v>0</v>
      </c>
      <c r="O23" s="19"/>
      <c r="P23" s="11" t="s">
        <v>56</v>
      </c>
      <c r="Q23" s="6">
        <f>(Q21*1.15)</f>
        <v>0</v>
      </c>
      <c r="R23" s="21"/>
      <c r="S23" s="43"/>
      <c r="T23" s="43"/>
    </row>
    <row r="24" spans="3:20">
      <c r="O24" s="19"/>
      <c r="P24" s="11" t="s">
        <v>57</v>
      </c>
      <c r="Q24" s="6">
        <f>Q21*1.25</f>
        <v>0</v>
      </c>
      <c r="R24" s="21"/>
      <c r="S24" s="43"/>
      <c r="T24" s="43"/>
    </row>
    <row r="25" spans="3:20">
      <c r="O25" s="19"/>
    </row>
    <row r="26" spans="3:20">
      <c r="O26" s="20"/>
    </row>
    <row r="27" spans="3:20">
      <c r="O27" s="20"/>
    </row>
    <row r="28" spans="3:20" ht="15">
      <c r="C28" s="1" t="s">
        <v>35</v>
      </c>
      <c r="O28" s="20"/>
    </row>
    <row r="29" spans="3:20">
      <c r="C29" t="s">
        <v>36</v>
      </c>
      <c r="O29" s="20"/>
    </row>
    <row r="30" spans="3:20">
      <c r="O30" s="20"/>
    </row>
    <row r="31" spans="3:20">
      <c r="O31" s="20"/>
    </row>
    <row r="32" spans="3:20" ht="57">
      <c r="C32" s="4" t="s">
        <v>3</v>
      </c>
      <c r="D32" s="4" t="s">
        <v>44</v>
      </c>
      <c r="E32" s="4" t="s">
        <v>39</v>
      </c>
      <c r="F32" s="4" t="s">
        <v>38</v>
      </c>
      <c r="G32" s="4" t="s">
        <v>40</v>
      </c>
      <c r="H32" s="4" t="s">
        <v>4</v>
      </c>
      <c r="I32" s="4" t="s">
        <v>10</v>
      </c>
      <c r="L32" s="4" t="s">
        <v>3</v>
      </c>
      <c r="M32" s="4" t="s">
        <v>47</v>
      </c>
      <c r="N32" s="4" t="s">
        <v>11</v>
      </c>
      <c r="O32" s="15"/>
    </row>
    <row r="33" spans="3:15">
      <c r="C33" s="3" t="s">
        <v>26</v>
      </c>
      <c r="D33" s="8">
        <f>D18</f>
        <v>0</v>
      </c>
      <c r="E33" s="6">
        <v>0</v>
      </c>
      <c r="F33" s="8">
        <f>N33</f>
        <v>0</v>
      </c>
      <c r="G33" s="6">
        <f>E33*5</f>
        <v>0</v>
      </c>
      <c r="H33" s="8">
        <f>(D33*E33)+(F33*G33)</f>
        <v>0</v>
      </c>
      <c r="I33" s="7"/>
      <c r="L33" s="3" t="s">
        <v>26</v>
      </c>
      <c r="M33" s="10">
        <f>(0.85*0.125*R20)+R20</f>
        <v>0</v>
      </c>
      <c r="N33" s="7"/>
      <c r="O33" s="12"/>
    </row>
    <row r="34" spans="3:15">
      <c r="C34" s="3" t="s">
        <v>6</v>
      </c>
      <c r="D34" s="8">
        <f t="shared" ref="D34:D37" si="2">D19</f>
        <v>0</v>
      </c>
      <c r="E34" s="6">
        <f>92335/6</f>
        <v>15389.166666666666</v>
      </c>
      <c r="F34" s="8">
        <f t="shared" ref="F34:F37" si="3">N34</f>
        <v>0</v>
      </c>
      <c r="G34" s="6">
        <f t="shared" ref="G34:G37" si="4">E34*5</f>
        <v>76945.833333333328</v>
      </c>
      <c r="H34" s="8">
        <f t="shared" ref="H34:H37" si="5">(D34*E34)+(F34*G34)</f>
        <v>0</v>
      </c>
      <c r="I34" s="7"/>
      <c r="L34" s="3" t="s">
        <v>6</v>
      </c>
      <c r="M34" s="10">
        <f t="shared" ref="M34:M37" si="6">(0.85*0.125*R21)+R21</f>
        <v>0</v>
      </c>
      <c r="N34" s="7"/>
      <c r="O34" s="12"/>
    </row>
    <row r="35" spans="3:15">
      <c r="C35" s="3" t="s">
        <v>5</v>
      </c>
      <c r="D35" s="8">
        <f t="shared" si="2"/>
        <v>0</v>
      </c>
      <c r="E35" s="6">
        <f>367181/6*1.1</f>
        <v>67316.516666666677</v>
      </c>
      <c r="F35" s="8">
        <f t="shared" si="3"/>
        <v>0</v>
      </c>
      <c r="G35" s="6">
        <f>E35*5*1.1</f>
        <v>370240.84166666673</v>
      </c>
      <c r="H35" s="8">
        <f t="shared" si="5"/>
        <v>0</v>
      </c>
      <c r="I35" s="7"/>
      <c r="L35" s="3" t="s">
        <v>5</v>
      </c>
      <c r="M35" s="10">
        <f t="shared" si="6"/>
        <v>0</v>
      </c>
      <c r="N35" s="7"/>
      <c r="O35" s="12"/>
    </row>
    <row r="36" spans="3:15">
      <c r="C36" s="3" t="s">
        <v>7</v>
      </c>
      <c r="D36" s="8">
        <f t="shared" si="2"/>
        <v>0</v>
      </c>
      <c r="E36" s="6">
        <v>0</v>
      </c>
      <c r="F36" s="8">
        <f t="shared" si="3"/>
        <v>0</v>
      </c>
      <c r="G36" s="6">
        <f t="shared" si="4"/>
        <v>0</v>
      </c>
      <c r="H36" s="8">
        <f t="shared" si="5"/>
        <v>0</v>
      </c>
      <c r="I36" s="7"/>
      <c r="L36" s="3" t="s">
        <v>7</v>
      </c>
      <c r="M36" s="10">
        <f t="shared" si="6"/>
        <v>0</v>
      </c>
      <c r="N36" s="7"/>
      <c r="O36" s="12"/>
    </row>
    <row r="37" spans="3:15">
      <c r="C37" s="3" t="s">
        <v>8</v>
      </c>
      <c r="D37" s="8">
        <f t="shared" si="2"/>
        <v>0</v>
      </c>
      <c r="E37" s="6">
        <f>167306/6</f>
        <v>27884.333333333332</v>
      </c>
      <c r="F37" s="8">
        <f t="shared" si="3"/>
        <v>0</v>
      </c>
      <c r="G37" s="6">
        <f t="shared" si="4"/>
        <v>139421.66666666666</v>
      </c>
      <c r="H37" s="8">
        <f t="shared" si="5"/>
        <v>0</v>
      </c>
      <c r="I37" s="7"/>
      <c r="L37" s="3" t="s">
        <v>8</v>
      </c>
      <c r="M37" s="10">
        <f t="shared" si="6"/>
        <v>0</v>
      </c>
      <c r="N37" s="7"/>
      <c r="O37" s="12"/>
    </row>
    <row r="38" spans="3:15">
      <c r="D38" s="11" t="s">
        <v>15</v>
      </c>
      <c r="E38" s="6">
        <f>SUM(E33:E37)</f>
        <v>110590.01666666668</v>
      </c>
      <c r="F38" s="11" t="s">
        <v>15</v>
      </c>
      <c r="G38" s="6">
        <f>SUM(G33:G37)</f>
        <v>586608.34166666667</v>
      </c>
      <c r="H38" s="11" t="s">
        <v>9</v>
      </c>
      <c r="I38" s="8">
        <f>SUM(I33:I37)</f>
        <v>0</v>
      </c>
      <c r="N38" s="16"/>
    </row>
    <row r="39" spans="3:15">
      <c r="N39" s="16"/>
    </row>
    <row r="40" spans="3:15">
      <c r="N40" s="16"/>
    </row>
    <row r="43" spans="3:15" ht="15">
      <c r="C43" s="1" t="s">
        <v>41</v>
      </c>
    </row>
    <row r="44" spans="3:15">
      <c r="C44" t="s">
        <v>42</v>
      </c>
    </row>
    <row r="47" spans="3:15" ht="57">
      <c r="C47" s="4" t="s">
        <v>3</v>
      </c>
      <c r="D47" s="4" t="s">
        <v>45</v>
      </c>
      <c r="E47" s="4" t="s">
        <v>50</v>
      </c>
      <c r="F47" s="4" t="s">
        <v>46</v>
      </c>
      <c r="G47" s="4" t="s">
        <v>51</v>
      </c>
      <c r="H47" s="4" t="s">
        <v>4</v>
      </c>
      <c r="I47" s="4" t="s">
        <v>10</v>
      </c>
      <c r="L47" s="4" t="s">
        <v>3</v>
      </c>
      <c r="M47" s="4" t="s">
        <v>48</v>
      </c>
      <c r="N47" s="4" t="s">
        <v>11</v>
      </c>
    </row>
    <row r="48" spans="3:15">
      <c r="C48" s="3" t="s">
        <v>26</v>
      </c>
      <c r="D48" s="8">
        <f>N33</f>
        <v>0</v>
      </c>
      <c r="E48" s="6">
        <f>E33</f>
        <v>0</v>
      </c>
      <c r="F48" s="8">
        <f>N48</f>
        <v>0</v>
      </c>
      <c r="G48" s="6">
        <f>E48*3</f>
        <v>0</v>
      </c>
      <c r="H48" s="8">
        <f>(D48*E48)+(F48*G48)</f>
        <v>0</v>
      </c>
      <c r="I48" s="7"/>
      <c r="L48" s="3" t="s">
        <v>26</v>
      </c>
      <c r="M48" s="10">
        <f>(0.85*0.125*N33)+N33</f>
        <v>0</v>
      </c>
      <c r="N48" s="7">
        <f>M48</f>
        <v>0</v>
      </c>
    </row>
    <row r="49" spans="3:14">
      <c r="C49" s="3" t="s">
        <v>6</v>
      </c>
      <c r="D49" s="8">
        <f t="shared" ref="D49:D52" si="7">N34</f>
        <v>0</v>
      </c>
      <c r="E49" s="6">
        <f t="shared" ref="E49:E52" si="8">E34</f>
        <v>15389.166666666666</v>
      </c>
      <c r="F49" s="8">
        <f t="shared" ref="F49:F52" si="9">N49</f>
        <v>0</v>
      </c>
      <c r="G49" s="6">
        <f t="shared" ref="G49:G52" si="10">E49*3</f>
        <v>46167.5</v>
      </c>
      <c r="H49" s="8">
        <f t="shared" ref="H49:H52" si="11">(D49*E49)+(F49*G49)</f>
        <v>0</v>
      </c>
      <c r="I49" s="7"/>
      <c r="L49" s="3" t="s">
        <v>6</v>
      </c>
      <c r="M49" s="10">
        <f>(0.85*0.125*N34)+N34</f>
        <v>0</v>
      </c>
      <c r="N49" s="7">
        <f t="shared" ref="N49:N52" si="12">M49</f>
        <v>0</v>
      </c>
    </row>
    <row r="50" spans="3:14">
      <c r="C50" s="3" t="s">
        <v>5</v>
      </c>
      <c r="D50" s="8">
        <f t="shared" si="7"/>
        <v>0</v>
      </c>
      <c r="E50" s="6">
        <f t="shared" si="8"/>
        <v>67316.516666666677</v>
      </c>
      <c r="F50" s="8">
        <f t="shared" si="9"/>
        <v>0</v>
      </c>
      <c r="G50" s="6">
        <f t="shared" si="10"/>
        <v>201949.55000000005</v>
      </c>
      <c r="H50" s="8">
        <f t="shared" si="11"/>
        <v>0</v>
      </c>
      <c r="I50" s="7"/>
      <c r="L50" s="3" t="s">
        <v>5</v>
      </c>
      <c r="M50" s="10">
        <f>(0.85*0.125*N35)+N35</f>
        <v>0</v>
      </c>
      <c r="N50" s="7">
        <f t="shared" si="12"/>
        <v>0</v>
      </c>
    </row>
    <row r="51" spans="3:14">
      <c r="C51" s="3" t="s">
        <v>7</v>
      </c>
      <c r="D51" s="8">
        <f t="shared" si="7"/>
        <v>0</v>
      </c>
      <c r="E51" s="6">
        <f t="shared" si="8"/>
        <v>0</v>
      </c>
      <c r="F51" s="8">
        <f t="shared" si="9"/>
        <v>0</v>
      </c>
      <c r="G51" s="6">
        <f t="shared" si="10"/>
        <v>0</v>
      </c>
      <c r="H51" s="8">
        <f t="shared" si="11"/>
        <v>0</v>
      </c>
      <c r="I51" s="7"/>
      <c r="L51" s="3" t="s">
        <v>7</v>
      </c>
      <c r="M51" s="10">
        <f>(0.85*0.125*N36)+N36</f>
        <v>0</v>
      </c>
      <c r="N51" s="7">
        <f t="shared" si="12"/>
        <v>0</v>
      </c>
    </row>
    <row r="52" spans="3:14">
      <c r="C52" s="3" t="s">
        <v>8</v>
      </c>
      <c r="D52" s="8">
        <f t="shared" si="7"/>
        <v>0</v>
      </c>
      <c r="E52" s="6">
        <f t="shared" si="8"/>
        <v>27884.333333333332</v>
      </c>
      <c r="F52" s="8">
        <f t="shared" si="9"/>
        <v>0</v>
      </c>
      <c r="G52" s="6">
        <f t="shared" si="10"/>
        <v>83653</v>
      </c>
      <c r="H52" s="8">
        <f t="shared" si="11"/>
        <v>0</v>
      </c>
      <c r="I52" s="7"/>
      <c r="L52" s="3" t="s">
        <v>8</v>
      </c>
      <c r="M52" s="10">
        <f>(0.85*0.125*N37)+N37</f>
        <v>0</v>
      </c>
      <c r="N52" s="7">
        <f t="shared" si="12"/>
        <v>0</v>
      </c>
    </row>
    <row r="53" spans="3:14">
      <c r="D53" s="11" t="s">
        <v>15</v>
      </c>
      <c r="E53" s="6">
        <f>SUM(E48:E52)</f>
        <v>110590.01666666668</v>
      </c>
      <c r="F53" s="11" t="s">
        <v>15</v>
      </c>
      <c r="G53" s="6">
        <f>SUM(G48:G52)</f>
        <v>331770.05000000005</v>
      </c>
      <c r="H53" s="11" t="s">
        <v>9</v>
      </c>
      <c r="I53" s="8">
        <f>SUM(I48:I52)</f>
        <v>0</v>
      </c>
    </row>
  </sheetData>
  <mergeCells count="15">
    <mergeCell ref="P11:S12"/>
    <mergeCell ref="T11:T12"/>
    <mergeCell ref="C2:G2"/>
    <mergeCell ref="P7:S8"/>
    <mergeCell ref="T7:T8"/>
    <mergeCell ref="P9:S10"/>
    <mergeCell ref="T9:T10"/>
    <mergeCell ref="P13:S14"/>
    <mergeCell ref="T13:T14"/>
    <mergeCell ref="P15:S16"/>
    <mergeCell ref="T15:T16"/>
    <mergeCell ref="P18:P19"/>
    <mergeCell ref="Q18:Q19"/>
    <mergeCell ref="R18:R19"/>
    <mergeCell ref="S18:T24"/>
  </mergeCells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87498-BA8E-417E-A0D4-D5757FFB26BE}">
  <sheetPr>
    <pageSetUpPr fitToPage="1"/>
  </sheetPr>
  <dimension ref="C2:T53"/>
  <sheetViews>
    <sheetView tabSelected="1" topLeftCell="A17" workbookViewId="0">
      <selection activeCell="H25" sqref="H25"/>
    </sheetView>
  </sheetViews>
  <sheetFormatPr defaultRowHeight="14.25"/>
  <cols>
    <col min="3" max="3" width="14.375" bestFit="1" customWidth="1"/>
    <col min="4" max="4" width="13.75" bestFit="1" customWidth="1"/>
    <col min="5" max="5" width="14.375" bestFit="1" customWidth="1"/>
    <col min="6" max="6" width="13.375" bestFit="1" customWidth="1"/>
    <col min="7" max="7" width="14.375" bestFit="1" customWidth="1"/>
    <col min="8" max="8" width="13.375" bestFit="1" customWidth="1"/>
    <col min="9" max="10" width="14.375" bestFit="1" customWidth="1"/>
    <col min="13" max="13" width="19.625" customWidth="1"/>
    <col min="14" max="15" width="15.625" customWidth="1"/>
    <col min="16" max="16" width="14.625" customWidth="1"/>
    <col min="17" max="17" width="10.375" customWidth="1"/>
    <col min="18" max="18" width="11.125" customWidth="1"/>
    <col min="20" max="20" width="11.5" customWidth="1"/>
  </cols>
  <sheetData>
    <row r="2" spans="3:20" ht="15">
      <c r="C2" s="38" t="s">
        <v>59</v>
      </c>
      <c r="D2" s="38"/>
      <c r="E2" s="38"/>
      <c r="F2" s="38"/>
      <c r="G2" s="38"/>
    </row>
    <row r="4" spans="3:20" ht="15">
      <c r="C4" s="1" t="s">
        <v>14</v>
      </c>
    </row>
    <row r="5" spans="3:20" ht="15">
      <c r="C5" s="14" t="s">
        <v>16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3:20" ht="15" thickBot="1"/>
    <row r="7" spans="3:20" ht="18">
      <c r="C7" s="2" t="s">
        <v>0</v>
      </c>
      <c r="P7" s="30" t="s">
        <v>25</v>
      </c>
      <c r="Q7" s="31"/>
      <c r="R7" s="31"/>
      <c r="S7" s="32"/>
      <c r="T7" s="36"/>
    </row>
    <row r="8" spans="3:20" ht="15" thickBot="1">
      <c r="C8" t="s">
        <v>52</v>
      </c>
      <c r="P8" s="33"/>
      <c r="Q8" s="34"/>
      <c r="R8" s="34"/>
      <c r="S8" s="35"/>
      <c r="T8" s="37"/>
    </row>
    <row r="9" spans="3:20" ht="12.75" customHeight="1">
      <c r="P9" s="30" t="s">
        <v>18</v>
      </c>
      <c r="Q9" s="31"/>
      <c r="R9" s="31"/>
      <c r="S9" s="32"/>
      <c r="T9" s="36"/>
    </row>
    <row r="10" spans="3:20" ht="27.75" customHeight="1" thickBot="1">
      <c r="C10" s="4" t="s">
        <v>1</v>
      </c>
      <c r="D10" s="4" t="s">
        <v>34</v>
      </c>
      <c r="E10" s="4" t="s">
        <v>58</v>
      </c>
      <c r="F10" s="5" t="s">
        <v>2</v>
      </c>
      <c r="G10" s="15"/>
      <c r="H10" s="15"/>
      <c r="I10" s="15"/>
      <c r="J10" s="17"/>
      <c r="P10" s="33"/>
      <c r="Q10" s="34"/>
      <c r="R10" s="34"/>
      <c r="S10" s="35"/>
      <c r="T10" s="37"/>
    </row>
    <row r="11" spans="3:20" ht="14.25" customHeight="1">
      <c r="C11" s="9">
        <f>G23</f>
        <v>0</v>
      </c>
      <c r="D11" s="9">
        <f>I38</f>
        <v>0</v>
      </c>
      <c r="E11" s="9">
        <f>I53</f>
        <v>0</v>
      </c>
      <c r="F11" s="9">
        <f>D11+E11</f>
        <v>0</v>
      </c>
      <c r="G11" s="18"/>
      <c r="H11" s="18"/>
      <c r="I11" s="18"/>
      <c r="J11" s="18"/>
      <c r="P11" s="30" t="s">
        <v>17</v>
      </c>
      <c r="Q11" s="31"/>
      <c r="R11" s="31"/>
      <c r="S11" s="32"/>
      <c r="T11" s="36"/>
    </row>
    <row r="12" spans="3:20" ht="15" thickBot="1">
      <c r="P12" s="33"/>
      <c r="Q12" s="34"/>
      <c r="R12" s="34"/>
      <c r="S12" s="35"/>
      <c r="T12" s="37"/>
    </row>
    <row r="13" spans="3:20" ht="15" customHeight="1">
      <c r="C13" s="1" t="s">
        <v>12</v>
      </c>
      <c r="P13" s="30" t="s">
        <v>19</v>
      </c>
      <c r="Q13" s="31"/>
      <c r="R13" s="31"/>
      <c r="S13" s="32"/>
      <c r="T13" s="36"/>
    </row>
    <row r="14" spans="3:20" ht="15" thickBot="1">
      <c r="C14" t="s">
        <v>32</v>
      </c>
      <c r="P14" s="33"/>
      <c r="Q14" s="34"/>
      <c r="R14" s="34"/>
      <c r="S14" s="35"/>
      <c r="T14" s="37"/>
    </row>
    <row r="15" spans="3:20">
      <c r="P15" s="30" t="s">
        <v>20</v>
      </c>
      <c r="Q15" s="31"/>
      <c r="R15" s="31"/>
      <c r="S15" s="32"/>
      <c r="T15" s="36"/>
    </row>
    <row r="16" spans="3:20" ht="15" thickBot="1">
      <c r="P16" s="33"/>
      <c r="Q16" s="34"/>
      <c r="R16" s="34"/>
      <c r="S16" s="35"/>
      <c r="T16" s="37"/>
    </row>
    <row r="17" spans="3:20" ht="71.25">
      <c r="C17" s="22" t="s">
        <v>3</v>
      </c>
      <c r="D17" s="22" t="s">
        <v>49</v>
      </c>
      <c r="E17" s="22" t="s">
        <v>13</v>
      </c>
      <c r="F17" s="22" t="s">
        <v>4</v>
      </c>
      <c r="G17" s="22" t="s">
        <v>10</v>
      </c>
      <c r="O17" s="15"/>
    </row>
    <row r="18" spans="3:20">
      <c r="C18" s="23" t="s">
        <v>26</v>
      </c>
      <c r="D18" s="24">
        <f>R20</f>
        <v>0</v>
      </c>
      <c r="E18" s="25">
        <v>0</v>
      </c>
      <c r="F18" s="24">
        <f>D18*E18</f>
        <v>0</v>
      </c>
      <c r="G18" s="26"/>
      <c r="O18" s="12"/>
      <c r="P18" s="39" t="s">
        <v>3</v>
      </c>
      <c r="Q18" s="41" t="s">
        <v>21</v>
      </c>
      <c r="R18" s="41" t="s">
        <v>11</v>
      </c>
      <c r="S18" s="43" t="s">
        <v>22</v>
      </c>
      <c r="T18" s="43"/>
    </row>
    <row r="19" spans="3:20" ht="14.25" customHeight="1">
      <c r="C19" s="23" t="s">
        <v>6</v>
      </c>
      <c r="D19" s="24">
        <f t="shared" ref="D19:D22" si="0">R21</f>
        <v>0</v>
      </c>
      <c r="E19" s="25">
        <f>331658/12*4.5</f>
        <v>124371.75</v>
      </c>
      <c r="F19" s="24">
        <f t="shared" ref="F19:F22" si="1">D19*E19</f>
        <v>0</v>
      </c>
      <c r="G19" s="26"/>
      <c r="O19" s="12"/>
      <c r="P19" s="40"/>
      <c r="Q19" s="42"/>
      <c r="R19" s="42"/>
      <c r="S19" s="43"/>
      <c r="T19" s="43"/>
    </row>
    <row r="20" spans="3:20">
      <c r="C20" s="23" t="s">
        <v>5</v>
      </c>
      <c r="D20" s="24">
        <f t="shared" si="0"/>
        <v>0</v>
      </c>
      <c r="E20" s="29">
        <f>328346/12*4.5*1.1</f>
        <v>135442.72500000001</v>
      </c>
      <c r="F20" s="24">
        <f t="shared" si="1"/>
        <v>0</v>
      </c>
      <c r="G20" s="26"/>
      <c r="O20" s="12"/>
      <c r="P20" s="11" t="s">
        <v>53</v>
      </c>
      <c r="Q20" s="6">
        <f>(Q21*0.8)</f>
        <v>0</v>
      </c>
      <c r="R20" s="21"/>
      <c r="S20" s="43"/>
      <c r="T20" s="43"/>
    </row>
    <row r="21" spans="3:20">
      <c r="C21" s="23" t="s">
        <v>7</v>
      </c>
      <c r="D21" s="24">
        <f t="shared" si="0"/>
        <v>0</v>
      </c>
      <c r="E21" s="25">
        <v>0</v>
      </c>
      <c r="F21" s="24">
        <f t="shared" si="1"/>
        <v>0</v>
      </c>
      <c r="G21" s="26"/>
      <c r="O21" s="12"/>
      <c r="P21" s="11" t="s">
        <v>54</v>
      </c>
      <c r="Q21" s="6">
        <f>Q22*0.9</f>
        <v>0</v>
      </c>
      <c r="R21" s="21"/>
      <c r="S21" s="43"/>
      <c r="T21" s="43"/>
    </row>
    <row r="22" spans="3:20">
      <c r="C22" s="23" t="s">
        <v>8</v>
      </c>
      <c r="D22" s="24">
        <f t="shared" si="0"/>
        <v>0</v>
      </c>
      <c r="E22" s="25">
        <v>0</v>
      </c>
      <c r="F22" s="24">
        <f t="shared" si="1"/>
        <v>0</v>
      </c>
      <c r="G22" s="26"/>
      <c r="O22" s="12"/>
      <c r="P22" s="11" t="s">
        <v>55</v>
      </c>
      <c r="Q22" s="6">
        <f>((E18*T7)+(E19*T9)+(E20*T11)+(E21*T13)+(E22*T15))/((E18*0.8)+(E19*0.9)+(E20)+(1.15*E21)+(1.25*E22))</f>
        <v>0</v>
      </c>
      <c r="R22" s="21"/>
      <c r="S22" s="43"/>
      <c r="T22" s="43"/>
    </row>
    <row r="23" spans="3:20">
      <c r="C23" s="27"/>
      <c r="D23" s="28" t="s">
        <v>15</v>
      </c>
      <c r="E23" s="24">
        <f>SUM(E18:E22)</f>
        <v>259814.47500000001</v>
      </c>
      <c r="F23" s="28" t="s">
        <v>9</v>
      </c>
      <c r="G23" s="24">
        <f>SUM(G18:G22)</f>
        <v>0</v>
      </c>
      <c r="O23" s="19"/>
      <c r="P23" s="11" t="s">
        <v>56</v>
      </c>
      <c r="Q23" s="6">
        <f>(Q21*1.15)</f>
        <v>0</v>
      </c>
      <c r="R23" s="21"/>
      <c r="S23" s="43"/>
      <c r="T23" s="43"/>
    </row>
    <row r="24" spans="3:20">
      <c r="O24" s="19"/>
      <c r="P24" s="11" t="s">
        <v>57</v>
      </c>
      <c r="Q24" s="6">
        <f>Q21*1.25</f>
        <v>0</v>
      </c>
      <c r="R24" s="21"/>
      <c r="S24" s="43"/>
      <c r="T24" s="43"/>
    </row>
    <row r="25" spans="3:20">
      <c r="O25" s="19"/>
    </row>
    <row r="26" spans="3:20">
      <c r="O26" s="20"/>
    </row>
    <row r="27" spans="3:20">
      <c r="O27" s="20"/>
    </row>
    <row r="28" spans="3:20" ht="15">
      <c r="C28" s="1" t="s">
        <v>35</v>
      </c>
      <c r="O28" s="20"/>
    </row>
    <row r="29" spans="3:20">
      <c r="C29" t="s">
        <v>36</v>
      </c>
      <c r="O29" s="20"/>
    </row>
    <row r="30" spans="3:20">
      <c r="O30" s="20"/>
    </row>
    <row r="31" spans="3:20">
      <c r="O31" s="20"/>
    </row>
    <row r="32" spans="3:20" ht="57">
      <c r="C32" s="4" t="s">
        <v>3</v>
      </c>
      <c r="D32" s="4" t="s">
        <v>44</v>
      </c>
      <c r="E32" s="4" t="s">
        <v>39</v>
      </c>
      <c r="F32" s="4" t="s">
        <v>38</v>
      </c>
      <c r="G32" s="4" t="s">
        <v>40</v>
      </c>
      <c r="H32" s="4" t="s">
        <v>4</v>
      </c>
      <c r="I32" s="4" t="s">
        <v>10</v>
      </c>
      <c r="L32" s="4" t="s">
        <v>3</v>
      </c>
      <c r="M32" s="4" t="s">
        <v>47</v>
      </c>
      <c r="N32" s="4" t="s">
        <v>11</v>
      </c>
      <c r="O32" s="15"/>
    </row>
    <row r="33" spans="3:15">
      <c r="C33" s="3" t="s">
        <v>26</v>
      </c>
      <c r="D33" s="8">
        <f>D18</f>
        <v>0</v>
      </c>
      <c r="E33" s="6">
        <f>0</f>
        <v>0</v>
      </c>
      <c r="F33" s="8">
        <f>N33</f>
        <v>0</v>
      </c>
      <c r="G33" s="6">
        <f>E33*5</f>
        <v>0</v>
      </c>
      <c r="H33" s="8">
        <f>(D33*E33)+(F33*G33)</f>
        <v>0</v>
      </c>
      <c r="I33" s="7"/>
      <c r="L33" s="3" t="s">
        <v>26</v>
      </c>
      <c r="M33" s="10">
        <f>(0.85*0.125*R20)+R20</f>
        <v>0</v>
      </c>
      <c r="N33" s="7"/>
      <c r="O33" s="12"/>
    </row>
    <row r="34" spans="3:15">
      <c r="C34" s="3" t="s">
        <v>6</v>
      </c>
      <c r="D34" s="8">
        <f t="shared" ref="D34:D37" si="2">D19</f>
        <v>0</v>
      </c>
      <c r="E34" s="6">
        <f>331658/6</f>
        <v>55276.333333333336</v>
      </c>
      <c r="F34" s="8">
        <f t="shared" ref="F34:F37" si="3">N34</f>
        <v>0</v>
      </c>
      <c r="G34" s="6">
        <f>E34*5</f>
        <v>276381.66666666669</v>
      </c>
      <c r="H34" s="8">
        <f t="shared" ref="H34:H37" si="4">(D34*E34)+(F34*G34)</f>
        <v>0</v>
      </c>
      <c r="I34" s="7"/>
      <c r="L34" s="3" t="s">
        <v>6</v>
      </c>
      <c r="M34" s="10">
        <f t="shared" ref="M34:M37" si="5">(0.85*0.125*R21)+R21</f>
        <v>0</v>
      </c>
      <c r="N34" s="7"/>
      <c r="O34" s="12"/>
    </row>
    <row r="35" spans="3:15">
      <c r="C35" s="3" t="s">
        <v>5</v>
      </c>
      <c r="D35" s="8">
        <f t="shared" si="2"/>
        <v>0</v>
      </c>
      <c r="E35" s="6">
        <f>328346/6*1.1</f>
        <v>60196.766666666677</v>
      </c>
      <c r="F35" s="8">
        <f t="shared" si="3"/>
        <v>0</v>
      </c>
      <c r="G35" s="6">
        <f>E35*5*1.1</f>
        <v>331082.21666666673</v>
      </c>
      <c r="H35" s="8">
        <f t="shared" si="4"/>
        <v>0</v>
      </c>
      <c r="I35" s="7"/>
      <c r="L35" s="3" t="s">
        <v>5</v>
      </c>
      <c r="M35" s="10">
        <f t="shared" si="5"/>
        <v>0</v>
      </c>
      <c r="N35" s="7"/>
      <c r="O35" s="12"/>
    </row>
    <row r="36" spans="3:15">
      <c r="C36" s="3" t="s">
        <v>7</v>
      </c>
      <c r="D36" s="8">
        <f t="shared" si="2"/>
        <v>0</v>
      </c>
      <c r="E36" s="6">
        <v>0</v>
      </c>
      <c r="F36" s="8">
        <f t="shared" si="3"/>
        <v>0</v>
      </c>
      <c r="G36" s="6">
        <f t="shared" ref="G36:G37" si="6">E36*5</f>
        <v>0</v>
      </c>
      <c r="H36" s="8">
        <f t="shared" si="4"/>
        <v>0</v>
      </c>
      <c r="I36" s="7"/>
      <c r="L36" s="3" t="s">
        <v>7</v>
      </c>
      <c r="M36" s="10">
        <f t="shared" si="5"/>
        <v>0</v>
      </c>
      <c r="N36" s="7"/>
      <c r="O36" s="12"/>
    </row>
    <row r="37" spans="3:15">
      <c r="C37" s="3" t="s">
        <v>8</v>
      </c>
      <c r="D37" s="8">
        <f t="shared" si="2"/>
        <v>0</v>
      </c>
      <c r="E37" s="6">
        <v>0</v>
      </c>
      <c r="F37" s="8">
        <f t="shared" si="3"/>
        <v>0</v>
      </c>
      <c r="G37" s="6">
        <f t="shared" si="6"/>
        <v>0</v>
      </c>
      <c r="H37" s="8">
        <f t="shared" si="4"/>
        <v>0</v>
      </c>
      <c r="I37" s="7"/>
      <c r="L37" s="3" t="s">
        <v>8</v>
      </c>
      <c r="M37" s="10">
        <f t="shared" si="5"/>
        <v>0</v>
      </c>
      <c r="N37" s="7"/>
      <c r="O37" s="12"/>
    </row>
    <row r="38" spans="3:15">
      <c r="D38" s="11" t="s">
        <v>15</v>
      </c>
      <c r="E38" s="6">
        <f>SUM(E33:E37)</f>
        <v>115473.1</v>
      </c>
      <c r="F38" s="11" t="s">
        <v>15</v>
      </c>
      <c r="G38" s="6">
        <f>SUM(G33:G37)</f>
        <v>607463.88333333342</v>
      </c>
      <c r="H38" s="11" t="s">
        <v>9</v>
      </c>
      <c r="I38" s="8">
        <f>SUM(I33:I37)</f>
        <v>0</v>
      </c>
      <c r="N38" s="16"/>
    </row>
    <row r="39" spans="3:15">
      <c r="N39" s="16"/>
    </row>
    <row r="40" spans="3:15">
      <c r="N40" s="16"/>
    </row>
    <row r="43" spans="3:15" ht="15">
      <c r="C43" s="1" t="s">
        <v>41</v>
      </c>
    </row>
    <row r="44" spans="3:15">
      <c r="C44" t="s">
        <v>42</v>
      </c>
    </row>
    <row r="47" spans="3:15" ht="57">
      <c r="C47" s="4" t="s">
        <v>3</v>
      </c>
      <c r="D47" s="4" t="s">
        <v>45</v>
      </c>
      <c r="E47" s="4" t="s">
        <v>50</v>
      </c>
      <c r="F47" s="4" t="s">
        <v>46</v>
      </c>
      <c r="G47" s="4" t="s">
        <v>51</v>
      </c>
      <c r="H47" s="4" t="s">
        <v>4</v>
      </c>
      <c r="I47" s="4" t="s">
        <v>10</v>
      </c>
      <c r="L47" s="4" t="s">
        <v>3</v>
      </c>
      <c r="M47" s="4" t="s">
        <v>48</v>
      </c>
      <c r="N47" s="4" t="s">
        <v>11</v>
      </c>
    </row>
    <row r="48" spans="3:15">
      <c r="C48" s="3" t="s">
        <v>26</v>
      </c>
      <c r="D48" s="8">
        <f>N33</f>
        <v>0</v>
      </c>
      <c r="E48" s="6">
        <f>E33</f>
        <v>0</v>
      </c>
      <c r="F48" s="8">
        <f>N48</f>
        <v>0</v>
      </c>
      <c r="G48" s="6">
        <f>E48*3</f>
        <v>0</v>
      </c>
      <c r="H48" s="8">
        <f>(D48*E48)+(F48*G48)</f>
        <v>0</v>
      </c>
      <c r="I48" s="7"/>
      <c r="L48" s="3" t="s">
        <v>26</v>
      </c>
      <c r="M48" s="10">
        <f>(0.85*0.125*N33)+N33</f>
        <v>0</v>
      </c>
      <c r="N48" s="7"/>
    </row>
    <row r="49" spans="3:14">
      <c r="C49" s="3" t="s">
        <v>6</v>
      </c>
      <c r="D49" s="8">
        <f t="shared" ref="D49:D52" si="7">N34</f>
        <v>0</v>
      </c>
      <c r="E49" s="6">
        <f t="shared" ref="E49:E52" si="8">E34</f>
        <v>55276.333333333336</v>
      </c>
      <c r="F49" s="8">
        <f t="shared" ref="F49:F52" si="9">N49</f>
        <v>0</v>
      </c>
      <c r="G49" s="6">
        <f t="shared" ref="G49:G52" si="10">E49*3</f>
        <v>165829</v>
      </c>
      <c r="H49" s="8">
        <f t="shared" ref="H49:H52" si="11">(D49*E49)+(F49*G49)</f>
        <v>0</v>
      </c>
      <c r="I49" s="7"/>
      <c r="L49" s="3" t="s">
        <v>6</v>
      </c>
      <c r="M49" s="10">
        <f>(0.85*0.125*N34)+N34</f>
        <v>0</v>
      </c>
      <c r="N49" s="7"/>
    </row>
    <row r="50" spans="3:14">
      <c r="C50" s="3" t="s">
        <v>5</v>
      </c>
      <c r="D50" s="8">
        <f t="shared" si="7"/>
        <v>0</v>
      </c>
      <c r="E50" s="6">
        <f>E35</f>
        <v>60196.766666666677</v>
      </c>
      <c r="F50" s="8">
        <f t="shared" si="9"/>
        <v>0</v>
      </c>
      <c r="G50" s="6">
        <f t="shared" si="10"/>
        <v>180590.30000000005</v>
      </c>
      <c r="H50" s="8">
        <f t="shared" si="11"/>
        <v>0</v>
      </c>
      <c r="I50" s="7"/>
      <c r="L50" s="3" t="s">
        <v>5</v>
      </c>
      <c r="M50" s="10">
        <f>(0.85*0.125*N35)+N35</f>
        <v>0</v>
      </c>
      <c r="N50" s="7"/>
    </row>
    <row r="51" spans="3:14">
      <c r="C51" s="3" t="s">
        <v>7</v>
      </c>
      <c r="D51" s="8">
        <f t="shared" si="7"/>
        <v>0</v>
      </c>
      <c r="E51" s="6">
        <f t="shared" si="8"/>
        <v>0</v>
      </c>
      <c r="F51" s="8">
        <f t="shared" si="9"/>
        <v>0</v>
      </c>
      <c r="G51" s="6">
        <f t="shared" si="10"/>
        <v>0</v>
      </c>
      <c r="H51" s="8">
        <f t="shared" si="11"/>
        <v>0</v>
      </c>
      <c r="I51" s="7"/>
      <c r="L51" s="3" t="s">
        <v>7</v>
      </c>
      <c r="M51" s="10">
        <f>(0.85*0.125*N36)+N36</f>
        <v>0</v>
      </c>
      <c r="N51" s="7"/>
    </row>
    <row r="52" spans="3:14">
      <c r="C52" s="3" t="s">
        <v>8</v>
      </c>
      <c r="D52" s="8">
        <f t="shared" si="7"/>
        <v>0</v>
      </c>
      <c r="E52" s="6">
        <f t="shared" si="8"/>
        <v>0</v>
      </c>
      <c r="F52" s="8">
        <f t="shared" si="9"/>
        <v>0</v>
      </c>
      <c r="G52" s="6">
        <f t="shared" si="10"/>
        <v>0</v>
      </c>
      <c r="H52" s="8">
        <f t="shared" si="11"/>
        <v>0</v>
      </c>
      <c r="I52" s="7"/>
      <c r="L52" s="3" t="s">
        <v>8</v>
      </c>
      <c r="M52" s="10">
        <f>(0.85*0.125*N37)+N37</f>
        <v>0</v>
      </c>
      <c r="N52" s="7"/>
    </row>
    <row r="53" spans="3:14">
      <c r="D53" s="11" t="s">
        <v>15</v>
      </c>
      <c r="E53" s="6">
        <f>SUM(E48:E52)</f>
        <v>115473.1</v>
      </c>
      <c r="F53" s="11" t="s">
        <v>15</v>
      </c>
      <c r="G53" s="6">
        <f>SUM(G48:G52)</f>
        <v>346419.30000000005</v>
      </c>
      <c r="H53" s="11" t="s">
        <v>9</v>
      </c>
      <c r="I53" s="8">
        <f>SUM(I48:I52)</f>
        <v>0</v>
      </c>
    </row>
  </sheetData>
  <mergeCells count="15">
    <mergeCell ref="P13:S14"/>
    <mergeCell ref="T13:T14"/>
    <mergeCell ref="P15:S16"/>
    <mergeCell ref="T15:T16"/>
    <mergeCell ref="P18:P19"/>
    <mergeCell ref="Q18:Q19"/>
    <mergeCell ref="R18:R19"/>
    <mergeCell ref="S18:T24"/>
    <mergeCell ref="P11:S12"/>
    <mergeCell ref="T11:T12"/>
    <mergeCell ref="C2:G2"/>
    <mergeCell ref="P7:S8"/>
    <mergeCell ref="T7:T8"/>
    <mergeCell ref="P9:S10"/>
    <mergeCell ref="T9:T10"/>
  </mergeCells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ummawr04</dc:creator>
  <cp:lastModifiedBy>Wroński Marcin</cp:lastModifiedBy>
  <cp:lastPrinted>2024-10-31T12:34:01Z</cp:lastPrinted>
  <dcterms:created xsi:type="dcterms:W3CDTF">2023-06-01T13:28:30Z</dcterms:created>
  <dcterms:modified xsi:type="dcterms:W3CDTF">2026-06-11T05:51:10Z</dcterms:modified>
</cp:coreProperties>
</file>