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21 MIĘKINIA 2025\Negocjacje\umowa i załączniki, dokumentacja\"/>
    </mc:Choice>
  </mc:AlternateContent>
  <xr:revisionPtr revIDLastSave="0" documentId="13_ncr:1_{6E6DA38D-2A37-48C4-B90F-667B564FB006}" xr6:coauthVersionLast="36" xr6:coauthVersionMax="36" xr10:uidLastSave="{00000000-0000-0000-0000-000000000000}"/>
  <bookViews>
    <workbookView xWindow="0" yWindow="0" windowWidth="23520" windowHeight="10200" tabRatio="857" xr2:uid="{00000000-000D-0000-FFFF-FFFF00000000}"/>
  </bookViews>
  <sheets>
    <sheet name="1 Czp - zamówienie podstawo" sheetId="14" r:id="rId1"/>
    <sheet name="2 Czp - zamówienie podstawowe" sheetId="4" r:id="rId2"/>
  </sheets>
  <calcPr calcId="191029"/>
</workbook>
</file>

<file path=xl/calcChain.xml><?xml version="1.0" encoding="utf-8"?>
<calcChain xmlns="http://schemas.openxmlformats.org/spreadsheetml/2006/main">
  <c r="C11" i="4" l="1"/>
  <c r="D34" i="4"/>
  <c r="D35" i="4"/>
  <c r="D36" i="4"/>
  <c r="D37" i="4"/>
  <c r="D33" i="4"/>
  <c r="F19" i="4"/>
  <c r="F20" i="4"/>
  <c r="F21" i="4"/>
  <c r="F22" i="4"/>
  <c r="F18" i="4"/>
  <c r="D34" i="14"/>
  <c r="D35" i="14"/>
  <c r="D36" i="14"/>
  <c r="D37" i="14"/>
  <c r="D33" i="14"/>
  <c r="F18" i="14"/>
  <c r="H18" i="14"/>
  <c r="H19" i="14"/>
  <c r="I23" i="14"/>
  <c r="C11" i="14" s="1"/>
  <c r="E33" i="14" l="1"/>
  <c r="M37" i="14"/>
  <c r="N37" i="14" s="1"/>
  <c r="M36" i="14"/>
  <c r="N36" i="14" s="1"/>
  <c r="M35" i="14"/>
  <c r="N35" i="14" s="1"/>
  <c r="M34" i="14"/>
  <c r="N34" i="14" s="1"/>
  <c r="M33" i="14"/>
  <c r="N33" i="14" s="1"/>
  <c r="Q22" i="14"/>
  <c r="Q21" i="14" s="1"/>
  <c r="M22" i="14"/>
  <c r="G22" i="14"/>
  <c r="F22" i="14"/>
  <c r="E22" i="14"/>
  <c r="E37" i="14" s="1"/>
  <c r="G37" i="14" s="1"/>
  <c r="D22" i="14"/>
  <c r="H22" i="14" s="1"/>
  <c r="M21" i="14"/>
  <c r="F21" i="14"/>
  <c r="E21" i="14"/>
  <c r="E36" i="14" s="1"/>
  <c r="G36" i="14" s="1"/>
  <c r="D21" i="14"/>
  <c r="M20" i="14"/>
  <c r="F20" i="14"/>
  <c r="G35" i="14"/>
  <c r="D20" i="14"/>
  <c r="M19" i="14"/>
  <c r="G19" i="14"/>
  <c r="F19" i="14"/>
  <c r="G34" i="14"/>
  <c r="D19" i="14"/>
  <c r="M18" i="14"/>
  <c r="D18" i="14"/>
  <c r="F33" i="4"/>
  <c r="D18" i="4"/>
  <c r="M33" i="4"/>
  <c r="N33" i="4" s="1"/>
  <c r="M35" i="4"/>
  <c r="N35" i="4" s="1"/>
  <c r="G34" i="4"/>
  <c r="G35" i="4"/>
  <c r="G36" i="4"/>
  <c r="G37" i="4"/>
  <c r="G33" i="4"/>
  <c r="Q22" i="4"/>
  <c r="G19" i="4"/>
  <c r="G20" i="4"/>
  <c r="G21" i="4"/>
  <c r="G22" i="4"/>
  <c r="G18" i="4"/>
  <c r="E20" i="4"/>
  <c r="E35" i="4" s="1"/>
  <c r="E19" i="4"/>
  <c r="E18" i="4"/>
  <c r="E21" i="4"/>
  <c r="E22" i="4"/>
  <c r="F35" i="14" l="1"/>
  <c r="Q23" i="14"/>
  <c r="Q24" i="14"/>
  <c r="Q20" i="14"/>
  <c r="H36" i="14"/>
  <c r="I36" i="14" s="1"/>
  <c r="F36" i="14"/>
  <c r="F37" i="14"/>
  <c r="H21" i="14"/>
  <c r="F33" i="14"/>
  <c r="E38" i="14"/>
  <c r="G33" i="14"/>
  <c r="G38" i="14" s="1"/>
  <c r="F34" i="14"/>
  <c r="E23" i="14"/>
  <c r="G18" i="14"/>
  <c r="G21" i="14"/>
  <c r="G20" i="14"/>
  <c r="H20" i="14" s="1"/>
  <c r="H35" i="14" l="1"/>
  <c r="I35" i="14" s="1"/>
  <c r="H34" i="14"/>
  <c r="I34" i="14" s="1"/>
  <c r="H37" i="14"/>
  <c r="I37" i="14" s="1"/>
  <c r="G23" i="14"/>
  <c r="H33" i="14"/>
  <c r="I33" i="14" s="1"/>
  <c r="G23" i="4"/>
  <c r="E23" i="4"/>
  <c r="I38" i="14" l="1"/>
  <c r="Q21" i="4"/>
  <c r="D20" i="4"/>
  <c r="D11" i="14" l="1"/>
  <c r="E11" i="14" s="1"/>
  <c r="D19" i="4"/>
  <c r="Q20" i="4"/>
  <c r="Q23" i="4"/>
  <c r="D21" i="4" s="1"/>
  <c r="Q24" i="4"/>
  <c r="D22" i="4" s="1"/>
  <c r="E37" i="4"/>
  <c r="E36" i="4"/>
  <c r="H18" i="4" l="1"/>
  <c r="I23" i="4" s="1"/>
  <c r="E33" i="4"/>
  <c r="F35" i="4"/>
  <c r="M22" i="4"/>
  <c r="H22" i="4" s="1"/>
  <c r="M21" i="4"/>
  <c r="H21" i="4" s="1"/>
  <c r="M20" i="4"/>
  <c r="H20" i="4" s="1"/>
  <c r="M19" i="4"/>
  <c r="H19" i="4" s="1"/>
  <c r="M18" i="4"/>
  <c r="M37" i="4" l="1"/>
  <c r="N37" i="4" s="1"/>
  <c r="M36" i="4"/>
  <c r="N36" i="4" s="1"/>
  <c r="H35" i="4"/>
  <c r="I35" i="4" s="1"/>
  <c r="M34" i="4"/>
  <c r="N34" i="4" s="1"/>
  <c r="H33" i="4"/>
  <c r="I33" i="4" s="1"/>
  <c r="E38" i="4"/>
  <c r="G38" i="4"/>
  <c r="H37" i="4" l="1"/>
  <c r="I37" i="4" s="1"/>
  <c r="F37" i="4"/>
  <c r="F34" i="4"/>
  <c r="F36" i="4"/>
  <c r="H36" i="4" l="1"/>
  <c r="I36" i="4" s="1"/>
  <c r="H34" i="4"/>
  <c r="I34" i="4" s="1"/>
  <c r="I38" i="4" l="1"/>
  <c r="D11" i="4" s="1"/>
  <c r="E11" i="4" s="1"/>
</calcChain>
</file>

<file path=xl/sharedStrings.xml><?xml version="1.0" encoding="utf-8"?>
<sst xmlns="http://schemas.openxmlformats.org/spreadsheetml/2006/main" count="144" uniqueCount="50">
  <si>
    <t>Cena zamówienia podstawowego</t>
  </si>
  <si>
    <t>Cena Czp 2025</t>
  </si>
  <si>
    <t>Cena Czp 2026</t>
  </si>
  <si>
    <t>Cena Czp</t>
  </si>
  <si>
    <t>Typ autobusu</t>
  </si>
  <si>
    <t>Suma</t>
  </si>
  <si>
    <t>C</t>
  </si>
  <si>
    <t>B</t>
  </si>
  <si>
    <t>Ce</t>
  </si>
  <si>
    <t>D</t>
  </si>
  <si>
    <t>Łącznie</t>
  </si>
  <si>
    <t>Przepisana wartość sumy - do 2 miejsc po przecinku</t>
  </si>
  <si>
    <t>Przepisana wartość stawki - do 2 miejsc po przecinku</t>
  </si>
  <si>
    <t>Obliczenie ceny zamówienia podstawowego 2025</t>
  </si>
  <si>
    <t>Stawka za 1 wzkm 2025</t>
  </si>
  <si>
    <t>Liczba wzkm dla danego typu 2025</t>
  </si>
  <si>
    <t>Obliczenie ceny zamówienia podstawowego 2026</t>
  </si>
  <si>
    <t>Liczba wzkm dla danego typu 2026</t>
  </si>
  <si>
    <t>!!! Wszytskie ceny są cenami netto, przed wpisaniem wartosci do Formularza ofertowego należy doliczyć również podatek VAT !!!</t>
  </si>
  <si>
    <t>Łącznie wzkm</t>
  </si>
  <si>
    <t>Wykonawca wypełnia tylko komórki zaznaczone żółtym kolorem, do 2 miejsc po przecinku oznacza zaokrąglenie otrzymanej wartości do 2 miejsc po przecinku.</t>
  </si>
  <si>
    <t>Wpisana w ofercie stawka za autobus typu C (aktualna na dzień składanie ofert)</t>
  </si>
  <si>
    <t>Wpisana w ofercie stawka za autobus typu B (aktualna na dzień składanie ofert)</t>
  </si>
  <si>
    <t>Wpisana w ofercie stawka za autobus typu Ce (aktualna na dzień składanie ofert)</t>
  </si>
  <si>
    <t>Wpisana w ofercie stawka za autobus typu D (aktualna na dzień składanie ofert)</t>
  </si>
  <si>
    <t>Stawka za 1 wzkm</t>
  </si>
  <si>
    <t>Stawki które, będą wpisane w Załączniku nr 8 do umowy. Według nich będzie rozliczona bieżąca praca przewozowa</t>
  </si>
  <si>
    <t>ZADANIE NR 1 - FORMULARZ CENOWY</t>
  </si>
  <si>
    <t>ZADANIE NR 2 - FORMULARZ CENOWY</t>
  </si>
  <si>
    <t>Cena zamówienia podstawowego (Czp) = Cena Czp 2025 + Cena Czp 2026</t>
  </si>
  <si>
    <t>Wpisana w ofercie stawka za autobus typu A (aktualna na dzień składanie ofert)</t>
  </si>
  <si>
    <t>A</t>
  </si>
  <si>
    <t>Stawka za 1 wzkm 2025 po waloryzacji</t>
  </si>
  <si>
    <t>Stawka za 1 wzkm 2026 po 1 waloryzacji</t>
  </si>
  <si>
    <t>Stawka za 1 wzkm 2026 po 2 waloryzacji</t>
  </si>
  <si>
    <t>Liczba wzkm dla danego typu 2026 po waloryzacji</t>
  </si>
  <si>
    <t>Typ A 2025</t>
  </si>
  <si>
    <t>Typ B 2025</t>
  </si>
  <si>
    <t>Typ C 2025</t>
  </si>
  <si>
    <t>Typ Ce 2025</t>
  </si>
  <si>
    <t>Typ D 2025</t>
  </si>
  <si>
    <t>Stawka za 1 wzkm 2025 po 1 walorzyacji</t>
  </si>
  <si>
    <t>Stawka za 1 wzkm 2026 (uwzględniajaca 1 i 2 waloryzację)</t>
  </si>
  <si>
    <t>Cena zamówienia podstawowego 2026 = [Cena Cc 2026 (netto) + Cena Ca 2026 (netto)+ Cena Cb 2026 (netto) + Cena Cce 2026 (netto) + Cena Cd 2026 (netto)]</t>
  </si>
  <si>
    <t>Cena zamówienia podstawowego 2025 = [Cena Cc 2025 (netto) + Cena Ca 2025 (netto)+ Cena Cb 2025 (netto) + Cena Cce 2025 (netto) + Cena Cd 2025 (netto)]</t>
  </si>
  <si>
    <t>Typ A 2024</t>
  </si>
  <si>
    <t>Typ B 2024</t>
  </si>
  <si>
    <t>Typ C 2024</t>
  </si>
  <si>
    <t>Typ Ce 2024</t>
  </si>
  <si>
    <t>Typ 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</si>
</sst>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ill="1" applyBorder="1"/>
    <xf numFmtId="164" fontId="0" fillId="0" borderId="0" xfId="0" applyNumberFormat="1" applyFill="1" applyBorder="1"/>
    <xf numFmtId="0" fontId="0" fillId="3" borderId="0" xfId="0" applyFill="1"/>
    <xf numFmtId="0" fontId="1" fillId="3" borderId="0" xfId="0" applyFont="1" applyFill="1"/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4" fontId="0" fillId="3" borderId="1" xfId="0" applyNumberFormat="1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47F-7E50-4F80-96F1-DE2E2513DEBF}">
  <sheetPr>
    <pageSetUpPr fitToPage="1"/>
  </sheetPr>
  <dimension ref="C2:T38"/>
  <sheetViews>
    <sheetView tabSelected="1" topLeftCell="A10" workbookViewId="0">
      <selection activeCell="J33" sqref="J33"/>
    </sheetView>
  </sheetViews>
  <sheetFormatPr defaultRowHeight="14.25"/>
  <cols>
    <col min="3" max="3" width="14.375" bestFit="1" customWidth="1"/>
    <col min="4" max="4" width="13.75" bestFit="1" customWidth="1"/>
    <col min="5" max="5" width="14.375" bestFit="1" customWidth="1"/>
    <col min="6" max="6" width="13.375" bestFit="1" customWidth="1"/>
    <col min="7" max="7" width="14.375" bestFit="1" customWidth="1"/>
    <col min="8" max="8" width="13.375" bestFit="1" customWidth="1"/>
    <col min="9" max="10" width="14.375" bestFit="1" customWidth="1"/>
    <col min="13" max="13" width="19.625" customWidth="1"/>
    <col min="14" max="15" width="15.625" customWidth="1"/>
    <col min="16" max="16" width="14.625" customWidth="1"/>
    <col min="17" max="17" width="10.375" customWidth="1"/>
    <col min="18" max="18" width="11.125" customWidth="1"/>
    <col min="20" max="20" width="11.5" customWidth="1"/>
  </cols>
  <sheetData>
    <row r="2" spans="3:20" ht="15">
      <c r="C2" s="35" t="s">
        <v>27</v>
      </c>
      <c r="D2" s="35"/>
      <c r="E2" s="35"/>
      <c r="F2" s="35"/>
      <c r="G2" s="35"/>
    </row>
    <row r="4" spans="3:20" ht="15">
      <c r="C4" s="1" t="s">
        <v>18</v>
      </c>
    </row>
    <row r="5" spans="3:20" ht="15">
      <c r="C5" s="14" t="s">
        <v>20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3:20" ht="15" thickBot="1"/>
    <row r="7" spans="3:20" ht="18">
      <c r="C7" s="2" t="s">
        <v>0</v>
      </c>
      <c r="P7" s="22" t="s">
        <v>30</v>
      </c>
      <c r="Q7" s="23"/>
      <c r="R7" s="23"/>
      <c r="S7" s="24"/>
      <c r="T7" s="28"/>
    </row>
    <row r="8" spans="3:20" ht="15" thickBot="1">
      <c r="C8" t="s">
        <v>29</v>
      </c>
      <c r="P8" s="25"/>
      <c r="Q8" s="26"/>
      <c r="R8" s="26"/>
      <c r="S8" s="27"/>
      <c r="T8" s="29"/>
    </row>
    <row r="9" spans="3:20" ht="12.75" customHeight="1">
      <c r="P9" s="22" t="s">
        <v>22</v>
      </c>
      <c r="Q9" s="23"/>
      <c r="R9" s="23"/>
      <c r="S9" s="24"/>
      <c r="T9" s="28"/>
    </row>
    <row r="10" spans="3:20" ht="27.75" customHeight="1" thickBot="1">
      <c r="C10" s="4" t="s">
        <v>1</v>
      </c>
      <c r="D10" s="4" t="s">
        <v>2</v>
      </c>
      <c r="E10" s="5" t="s">
        <v>3</v>
      </c>
      <c r="F10" s="15"/>
      <c r="G10" s="15"/>
      <c r="H10" s="15"/>
      <c r="I10" s="15"/>
      <c r="J10" s="17"/>
      <c r="P10" s="25"/>
      <c r="Q10" s="26"/>
      <c r="R10" s="26"/>
      <c r="S10" s="27"/>
      <c r="T10" s="29"/>
    </row>
    <row r="11" spans="3:20" ht="14.25" customHeight="1">
      <c r="C11" s="9">
        <f>I23</f>
        <v>0</v>
      </c>
      <c r="D11" s="9">
        <f>I38</f>
        <v>0</v>
      </c>
      <c r="E11" s="9">
        <f>C11+D11</f>
        <v>0</v>
      </c>
      <c r="F11" s="18"/>
      <c r="G11" s="18"/>
      <c r="H11" s="18"/>
      <c r="I11" s="18"/>
      <c r="J11" s="18"/>
      <c r="P11" s="22" t="s">
        <v>21</v>
      </c>
      <c r="Q11" s="23"/>
      <c r="R11" s="23"/>
      <c r="S11" s="24"/>
      <c r="T11" s="28"/>
    </row>
    <row r="12" spans="3:20" ht="15" thickBot="1">
      <c r="P12" s="25"/>
      <c r="Q12" s="26"/>
      <c r="R12" s="26"/>
      <c r="S12" s="27"/>
      <c r="T12" s="29"/>
    </row>
    <row r="13" spans="3:20" ht="15" customHeight="1">
      <c r="C13" s="1" t="s">
        <v>13</v>
      </c>
      <c r="P13" s="22" t="s">
        <v>23</v>
      </c>
      <c r="Q13" s="23"/>
      <c r="R13" s="23"/>
      <c r="S13" s="24"/>
      <c r="T13" s="28"/>
    </row>
    <row r="14" spans="3:20" ht="15" thickBot="1">
      <c r="C14" t="s">
        <v>44</v>
      </c>
      <c r="P14" s="25"/>
      <c r="Q14" s="26"/>
      <c r="R14" s="26"/>
      <c r="S14" s="27"/>
      <c r="T14" s="29"/>
    </row>
    <row r="15" spans="3:20">
      <c r="P15" s="22" t="s">
        <v>24</v>
      </c>
      <c r="Q15" s="23"/>
      <c r="R15" s="23"/>
      <c r="S15" s="24"/>
      <c r="T15" s="28"/>
    </row>
    <row r="16" spans="3:20" ht="15" thickBot="1">
      <c r="P16" s="25"/>
      <c r="Q16" s="26"/>
      <c r="R16" s="26"/>
      <c r="S16" s="27"/>
      <c r="T16" s="29"/>
    </row>
    <row r="17" spans="3:20" ht="57">
      <c r="C17" s="4" t="s">
        <v>4</v>
      </c>
      <c r="D17" s="4" t="s">
        <v>14</v>
      </c>
      <c r="E17" s="4" t="s">
        <v>15</v>
      </c>
      <c r="F17" s="4" t="s">
        <v>32</v>
      </c>
      <c r="G17" s="4" t="s">
        <v>15</v>
      </c>
      <c r="H17" s="4" t="s">
        <v>5</v>
      </c>
      <c r="I17" s="4" t="s">
        <v>11</v>
      </c>
      <c r="L17" s="4" t="s">
        <v>4</v>
      </c>
      <c r="M17" s="4" t="s">
        <v>41</v>
      </c>
      <c r="N17" s="4" t="s">
        <v>12</v>
      </c>
      <c r="O17" s="15"/>
    </row>
    <row r="18" spans="3:20">
      <c r="C18" s="3" t="s">
        <v>31</v>
      </c>
      <c r="D18" s="8">
        <f>R20</f>
        <v>0</v>
      </c>
      <c r="E18" s="6">
        <v>20700</v>
      </c>
      <c r="F18" s="8">
        <f>N18</f>
        <v>0</v>
      </c>
      <c r="G18" s="6">
        <f>E18</f>
        <v>20700</v>
      </c>
      <c r="H18" s="8">
        <f>(D18*E18)+(F18*G18)</f>
        <v>0</v>
      </c>
      <c r="I18" s="7"/>
      <c r="L18" s="3" t="s">
        <v>31</v>
      </c>
      <c r="M18" s="10">
        <f>(0.85*0.125*T7)+T7</f>
        <v>0</v>
      </c>
      <c r="N18" s="7"/>
      <c r="O18" s="12"/>
      <c r="P18" s="30" t="s">
        <v>4</v>
      </c>
      <c r="Q18" s="32" t="s">
        <v>25</v>
      </c>
      <c r="R18" s="32" t="s">
        <v>12</v>
      </c>
      <c r="S18" s="34" t="s">
        <v>26</v>
      </c>
      <c r="T18" s="34"/>
    </row>
    <row r="19" spans="3:20" ht="14.25" customHeight="1">
      <c r="C19" s="3" t="s">
        <v>7</v>
      </c>
      <c r="D19" s="8">
        <f t="shared" ref="D19:D22" si="0">R21</f>
        <v>0</v>
      </c>
      <c r="E19" s="6">
        <v>529300</v>
      </c>
      <c r="F19" s="8">
        <f>N19</f>
        <v>0</v>
      </c>
      <c r="G19" s="6">
        <f t="shared" ref="G19:G22" si="1">E19</f>
        <v>529300</v>
      </c>
      <c r="H19" s="8">
        <f>(D19*E19)+(F19*G19)</f>
        <v>0</v>
      </c>
      <c r="I19" s="7"/>
      <c r="L19" s="3" t="s">
        <v>7</v>
      </c>
      <c r="M19" s="10">
        <f>(0.85*0.125*T9)+T9</f>
        <v>0</v>
      </c>
      <c r="N19" s="7"/>
      <c r="O19" s="12"/>
      <c r="P19" s="31"/>
      <c r="Q19" s="33"/>
      <c r="R19" s="33"/>
      <c r="S19" s="34"/>
      <c r="T19" s="34"/>
    </row>
    <row r="20" spans="3:20">
      <c r="C20" s="3" t="s">
        <v>6</v>
      </c>
      <c r="D20" s="8">
        <f t="shared" si="0"/>
        <v>0</v>
      </c>
      <c r="E20" s="6">
        <v>65000</v>
      </c>
      <c r="F20" s="8">
        <f>N20</f>
        <v>0</v>
      </c>
      <c r="G20" s="6">
        <f t="shared" si="1"/>
        <v>65000</v>
      </c>
      <c r="H20" s="8">
        <f t="shared" ref="H20:H22" si="2">(D20*E20)+(F20*G20)</f>
        <v>0</v>
      </c>
      <c r="I20" s="7"/>
      <c r="L20" s="3" t="s">
        <v>6</v>
      </c>
      <c r="M20" s="10">
        <f>(0.85*0.125*T11)+T11</f>
        <v>0</v>
      </c>
      <c r="N20" s="7"/>
      <c r="O20" s="12"/>
      <c r="P20" s="11" t="s">
        <v>36</v>
      </c>
      <c r="Q20" s="6">
        <f>(Q21*0.8)</f>
        <v>0</v>
      </c>
      <c r="R20" s="21"/>
      <c r="S20" s="34"/>
      <c r="T20" s="34"/>
    </row>
    <row r="21" spans="3:20">
      <c r="C21" s="3" t="s">
        <v>8</v>
      </c>
      <c r="D21" s="8">
        <f t="shared" si="0"/>
        <v>0</v>
      </c>
      <c r="E21" s="6">
        <f t="shared" ref="E21:E22" si="3">E6</f>
        <v>0</v>
      </c>
      <c r="F21" s="8">
        <f>N21</f>
        <v>0</v>
      </c>
      <c r="G21" s="6">
        <f t="shared" si="1"/>
        <v>0</v>
      </c>
      <c r="H21" s="8">
        <f t="shared" si="2"/>
        <v>0</v>
      </c>
      <c r="I21" s="7"/>
      <c r="L21" s="3" t="s">
        <v>8</v>
      </c>
      <c r="M21" s="10">
        <f>(0.85*0.125*T13)+T13</f>
        <v>0</v>
      </c>
      <c r="N21" s="7"/>
      <c r="O21" s="12"/>
      <c r="P21" s="11" t="s">
        <v>37</v>
      </c>
      <c r="Q21" s="6">
        <f>Q22*0.9</f>
        <v>0</v>
      </c>
      <c r="R21" s="21"/>
      <c r="S21" s="34"/>
      <c r="T21" s="34"/>
    </row>
    <row r="22" spans="3:20">
      <c r="C22" s="3" t="s">
        <v>9</v>
      </c>
      <c r="D22" s="8">
        <f t="shared" si="0"/>
        <v>0</v>
      </c>
      <c r="E22" s="6">
        <f t="shared" si="3"/>
        <v>0</v>
      </c>
      <c r="F22" s="8">
        <f>N22</f>
        <v>0</v>
      </c>
      <c r="G22" s="6">
        <f t="shared" si="1"/>
        <v>0</v>
      </c>
      <c r="H22" s="8">
        <f t="shared" si="2"/>
        <v>0</v>
      </c>
      <c r="I22" s="7"/>
      <c r="L22" s="3" t="s">
        <v>9</v>
      </c>
      <c r="M22" s="10">
        <f>(0.85*0.125*T15)+T15</f>
        <v>0</v>
      </c>
      <c r="N22" s="7"/>
      <c r="O22" s="12"/>
      <c r="P22" s="11" t="s">
        <v>38</v>
      </c>
      <c r="Q22" s="6">
        <f>((E18*T7)+(E19*T9)+(E20*T11)+(E21*T13)+(E22*T15))/((E18*0.9)+(E19)+(1.15*E20)+(1.25*E21)+(1.35*E22))</f>
        <v>0</v>
      </c>
      <c r="R22" s="21"/>
      <c r="S22" s="34"/>
      <c r="T22" s="34"/>
    </row>
    <row r="23" spans="3:20">
      <c r="D23" s="11" t="s">
        <v>19</v>
      </c>
      <c r="E23" s="6">
        <f>SUM(E18:E22)</f>
        <v>615000</v>
      </c>
      <c r="F23" s="11" t="s">
        <v>19</v>
      </c>
      <c r="G23" s="6">
        <f>SUM(G18:G22)</f>
        <v>615000</v>
      </c>
      <c r="H23" s="11" t="s">
        <v>10</v>
      </c>
      <c r="I23" s="8">
        <f>SUM(I18:I22)</f>
        <v>0</v>
      </c>
      <c r="N23" s="16"/>
      <c r="O23" s="19"/>
      <c r="P23" s="11" t="s">
        <v>39</v>
      </c>
      <c r="Q23" s="6">
        <f>(Q21*1.15)</f>
        <v>0</v>
      </c>
      <c r="R23" s="21"/>
      <c r="S23" s="34"/>
      <c r="T23" s="34"/>
    </row>
    <row r="24" spans="3:20">
      <c r="N24" s="16"/>
      <c r="O24" s="19"/>
      <c r="P24" s="11" t="s">
        <v>40</v>
      </c>
      <c r="Q24" s="6">
        <f>Q21*1.2</f>
        <v>0</v>
      </c>
      <c r="R24" s="21"/>
      <c r="S24" s="34"/>
      <c r="T24" s="34"/>
    </row>
    <row r="25" spans="3:20">
      <c r="N25" s="16"/>
      <c r="O25" s="19"/>
    </row>
    <row r="26" spans="3:20">
      <c r="O26" s="20"/>
    </row>
    <row r="27" spans="3:20">
      <c r="O27" s="20"/>
    </row>
    <row r="28" spans="3:20" ht="15">
      <c r="C28" s="1" t="s">
        <v>16</v>
      </c>
      <c r="O28" s="20"/>
    </row>
    <row r="29" spans="3:20">
      <c r="C29" t="s">
        <v>43</v>
      </c>
      <c r="O29" s="20"/>
    </row>
    <row r="30" spans="3:20">
      <c r="O30" s="20"/>
    </row>
    <row r="31" spans="3:20">
      <c r="O31" s="20"/>
    </row>
    <row r="32" spans="3:20" ht="57">
      <c r="C32" s="4" t="s">
        <v>4</v>
      </c>
      <c r="D32" s="4" t="s">
        <v>33</v>
      </c>
      <c r="E32" s="4" t="s">
        <v>17</v>
      </c>
      <c r="F32" s="4" t="s">
        <v>34</v>
      </c>
      <c r="G32" s="4" t="s">
        <v>35</v>
      </c>
      <c r="H32" s="4" t="s">
        <v>5</v>
      </c>
      <c r="I32" s="4" t="s">
        <v>11</v>
      </c>
      <c r="L32" s="4" t="s">
        <v>4</v>
      </c>
      <c r="M32" s="4" t="s">
        <v>42</v>
      </c>
      <c r="N32" s="4" t="s">
        <v>12</v>
      </c>
      <c r="O32" s="15"/>
    </row>
    <row r="33" spans="3:15">
      <c r="C33" s="3" t="s">
        <v>31</v>
      </c>
      <c r="D33" s="8">
        <f>N18</f>
        <v>0</v>
      </c>
      <c r="E33" s="6">
        <f>E18*2/3</f>
        <v>13800</v>
      </c>
      <c r="F33" s="8">
        <f>N33</f>
        <v>0</v>
      </c>
      <c r="G33" s="6">
        <f>E33</f>
        <v>13800</v>
      </c>
      <c r="H33" s="8">
        <f>(D33*E33)+(F33*G33)</f>
        <v>0</v>
      </c>
      <c r="I33" s="7">
        <f>H33</f>
        <v>0</v>
      </c>
      <c r="L33" s="3" t="s">
        <v>31</v>
      </c>
      <c r="M33" s="10">
        <f>(0.85*0.125*N18)+N18</f>
        <v>0</v>
      </c>
      <c r="N33" s="7">
        <f>M33</f>
        <v>0</v>
      </c>
      <c r="O33" s="12"/>
    </row>
    <row r="34" spans="3:15">
      <c r="C34" s="3" t="s">
        <v>7</v>
      </c>
      <c r="D34" s="8">
        <f t="shared" ref="D34:D37" si="4">N19</f>
        <v>0</v>
      </c>
      <c r="E34" s="6">
        <v>352867</v>
      </c>
      <c r="F34" s="8">
        <f>N34</f>
        <v>0</v>
      </c>
      <c r="G34" s="6">
        <f t="shared" ref="G34:G37" si="5">E34</f>
        <v>352867</v>
      </c>
      <c r="H34" s="8">
        <f t="shared" ref="H34:H37" si="6">(D34*E34)+(F34*G34)</f>
        <v>0</v>
      </c>
      <c r="I34" s="7">
        <f t="shared" ref="I34:I37" si="7">H34</f>
        <v>0</v>
      </c>
      <c r="L34" s="3" t="s">
        <v>7</v>
      </c>
      <c r="M34" s="10">
        <f>(0.85*0.125*N19)+N19</f>
        <v>0</v>
      </c>
      <c r="N34" s="7">
        <f t="shared" ref="N34:N37" si="8">M34</f>
        <v>0</v>
      </c>
      <c r="O34" s="12"/>
    </row>
    <row r="35" spans="3:15">
      <c r="C35" s="3" t="s">
        <v>6</v>
      </c>
      <c r="D35" s="8">
        <f t="shared" si="4"/>
        <v>0</v>
      </c>
      <c r="E35" s="6">
        <v>43334</v>
      </c>
      <c r="F35" s="8">
        <f>N35</f>
        <v>0</v>
      </c>
      <c r="G35" s="6">
        <f t="shared" si="5"/>
        <v>43334</v>
      </c>
      <c r="H35" s="8">
        <f t="shared" si="6"/>
        <v>0</v>
      </c>
      <c r="I35" s="7">
        <f t="shared" si="7"/>
        <v>0</v>
      </c>
      <c r="L35" s="3" t="s">
        <v>6</v>
      </c>
      <c r="M35" s="10">
        <f>(0.85*0.125*N20)+N20</f>
        <v>0</v>
      </c>
      <c r="N35" s="7">
        <f t="shared" si="8"/>
        <v>0</v>
      </c>
      <c r="O35" s="12"/>
    </row>
    <row r="36" spans="3:15">
      <c r="C36" s="3" t="s">
        <v>8</v>
      </c>
      <c r="D36" s="8">
        <f t="shared" si="4"/>
        <v>0</v>
      </c>
      <c r="E36" s="6">
        <f t="shared" ref="E36:E37" si="9">E21</f>
        <v>0</v>
      </c>
      <c r="F36" s="8">
        <f>N36</f>
        <v>0</v>
      </c>
      <c r="G36" s="6">
        <f t="shared" si="5"/>
        <v>0</v>
      </c>
      <c r="H36" s="8">
        <f t="shared" si="6"/>
        <v>0</v>
      </c>
      <c r="I36" s="7">
        <f t="shared" si="7"/>
        <v>0</v>
      </c>
      <c r="L36" s="3" t="s">
        <v>8</v>
      </c>
      <c r="M36" s="10">
        <f>(0.85*0.125*N21)+N21</f>
        <v>0</v>
      </c>
      <c r="N36" s="7">
        <f t="shared" si="8"/>
        <v>0</v>
      </c>
      <c r="O36" s="12"/>
    </row>
    <row r="37" spans="3:15">
      <c r="C37" s="3" t="s">
        <v>9</v>
      </c>
      <c r="D37" s="8">
        <f t="shared" si="4"/>
        <v>0</v>
      </c>
      <c r="E37" s="6">
        <f t="shared" si="9"/>
        <v>0</v>
      </c>
      <c r="F37" s="8">
        <f>N37</f>
        <v>0</v>
      </c>
      <c r="G37" s="6">
        <f t="shared" si="5"/>
        <v>0</v>
      </c>
      <c r="H37" s="8">
        <f t="shared" si="6"/>
        <v>0</v>
      </c>
      <c r="I37" s="7">
        <f t="shared" si="7"/>
        <v>0</v>
      </c>
      <c r="L37" s="3" t="s">
        <v>9</v>
      </c>
      <c r="M37" s="10">
        <f>(0.85*0.125*N22)+N22</f>
        <v>0</v>
      </c>
      <c r="N37" s="7">
        <f t="shared" si="8"/>
        <v>0</v>
      </c>
      <c r="O37" s="12"/>
    </row>
    <row r="38" spans="3:15">
      <c r="D38" s="11" t="s">
        <v>19</v>
      </c>
      <c r="E38" s="6">
        <f>SUM(E33:E37)</f>
        <v>410001</v>
      </c>
      <c r="F38" s="11" t="s">
        <v>19</v>
      </c>
      <c r="G38" s="6">
        <f>SUM(G33:G37)</f>
        <v>410001</v>
      </c>
      <c r="H38" s="11" t="s">
        <v>10</v>
      </c>
      <c r="I38" s="8">
        <f>SUM(I33:I37)</f>
        <v>0</v>
      </c>
    </row>
  </sheetData>
  <mergeCells count="15">
    <mergeCell ref="P11:S12"/>
    <mergeCell ref="T11:T12"/>
    <mergeCell ref="C2:G2"/>
    <mergeCell ref="P7:S8"/>
    <mergeCell ref="T7:T8"/>
    <mergeCell ref="P9:S10"/>
    <mergeCell ref="T9:T10"/>
    <mergeCell ref="P13:S14"/>
    <mergeCell ref="T13:T14"/>
    <mergeCell ref="P15:S16"/>
    <mergeCell ref="T15:T16"/>
    <mergeCell ref="P18:P19"/>
    <mergeCell ref="Q18:Q19"/>
    <mergeCell ref="R18:R19"/>
    <mergeCell ref="S18:T24"/>
  </mergeCells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8FF-E339-4587-BCA1-50194EB3A633}">
  <sheetPr>
    <pageSetUpPr fitToPage="1"/>
  </sheetPr>
  <dimension ref="C2:T38"/>
  <sheetViews>
    <sheetView topLeftCell="G4" workbookViewId="0">
      <selection activeCell="R22" sqref="R22"/>
    </sheetView>
  </sheetViews>
  <sheetFormatPr defaultRowHeight="14.25"/>
  <cols>
    <col min="3" max="3" width="14.375" bestFit="1" customWidth="1"/>
    <col min="4" max="4" width="13.75" bestFit="1" customWidth="1"/>
    <col min="5" max="5" width="14.375" bestFit="1" customWidth="1"/>
    <col min="6" max="6" width="13.375" bestFit="1" customWidth="1"/>
    <col min="7" max="7" width="14.375" bestFit="1" customWidth="1"/>
    <col min="8" max="8" width="13.375" bestFit="1" customWidth="1"/>
    <col min="9" max="10" width="14.375" bestFit="1" customWidth="1"/>
    <col min="13" max="13" width="19.625" customWidth="1"/>
    <col min="14" max="15" width="15.625" customWidth="1"/>
    <col min="16" max="16" width="14.625" customWidth="1"/>
    <col min="17" max="17" width="10.375" customWidth="1"/>
    <col min="18" max="18" width="11.125" customWidth="1"/>
    <col min="20" max="20" width="11.5" customWidth="1"/>
  </cols>
  <sheetData>
    <row r="2" spans="3:20" ht="15">
      <c r="C2" s="35" t="s">
        <v>28</v>
      </c>
      <c r="D2" s="35"/>
      <c r="E2" s="35"/>
      <c r="F2" s="35"/>
      <c r="G2" s="35"/>
    </row>
    <row r="4" spans="3:20" ht="15">
      <c r="C4" s="1" t="s">
        <v>18</v>
      </c>
    </row>
    <row r="5" spans="3:20" ht="15">
      <c r="C5" s="14" t="s">
        <v>20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3:20" ht="15" thickBot="1"/>
    <row r="7" spans="3:20" ht="18">
      <c r="C7" s="2" t="s">
        <v>0</v>
      </c>
      <c r="P7" s="22" t="s">
        <v>30</v>
      </c>
      <c r="Q7" s="23"/>
      <c r="R7" s="23"/>
      <c r="S7" s="24"/>
      <c r="T7" s="28"/>
    </row>
    <row r="8" spans="3:20" ht="15" thickBot="1">
      <c r="C8" t="s">
        <v>29</v>
      </c>
      <c r="P8" s="25"/>
      <c r="Q8" s="26"/>
      <c r="R8" s="26"/>
      <c r="S8" s="27"/>
      <c r="T8" s="29"/>
    </row>
    <row r="9" spans="3:20" ht="12.75" customHeight="1">
      <c r="P9" s="22" t="s">
        <v>22</v>
      </c>
      <c r="Q9" s="23"/>
      <c r="R9" s="23"/>
      <c r="S9" s="24"/>
      <c r="T9" s="28"/>
    </row>
    <row r="10" spans="3:20" ht="27.75" customHeight="1" thickBot="1">
      <c r="C10" s="4" t="s">
        <v>1</v>
      </c>
      <c r="D10" s="4" t="s">
        <v>2</v>
      </c>
      <c r="E10" s="5" t="s">
        <v>3</v>
      </c>
      <c r="F10" s="15"/>
      <c r="G10" s="15"/>
      <c r="H10" s="15"/>
      <c r="I10" s="15"/>
      <c r="J10" s="17"/>
      <c r="P10" s="25"/>
      <c r="Q10" s="26"/>
      <c r="R10" s="26"/>
      <c r="S10" s="27"/>
      <c r="T10" s="29"/>
    </row>
    <row r="11" spans="3:20" ht="14.25" customHeight="1">
      <c r="C11" s="9">
        <f>I23</f>
        <v>0</v>
      </c>
      <c r="D11" s="9">
        <f>I38</f>
        <v>0</v>
      </c>
      <c r="E11" s="9">
        <f>C11+D11</f>
        <v>0</v>
      </c>
      <c r="F11" s="18"/>
      <c r="G11" s="18"/>
      <c r="H11" s="18"/>
      <c r="I11" s="18"/>
      <c r="J11" s="18"/>
      <c r="P11" s="22" t="s">
        <v>21</v>
      </c>
      <c r="Q11" s="23"/>
      <c r="R11" s="23"/>
      <c r="S11" s="24"/>
      <c r="T11" s="28"/>
    </row>
    <row r="12" spans="3:20" ht="15" thickBot="1">
      <c r="P12" s="25"/>
      <c r="Q12" s="26"/>
      <c r="R12" s="26"/>
      <c r="S12" s="27"/>
      <c r="T12" s="29"/>
    </row>
    <row r="13" spans="3:20" ht="15" customHeight="1">
      <c r="C13" s="1" t="s">
        <v>13</v>
      </c>
      <c r="P13" s="22" t="s">
        <v>23</v>
      </c>
      <c r="Q13" s="23"/>
      <c r="R13" s="23"/>
      <c r="S13" s="24"/>
      <c r="T13" s="28"/>
    </row>
    <row r="14" spans="3:20" ht="15" thickBot="1">
      <c r="C14" t="s">
        <v>44</v>
      </c>
      <c r="P14" s="25"/>
      <c r="Q14" s="26"/>
      <c r="R14" s="26"/>
      <c r="S14" s="27"/>
      <c r="T14" s="29"/>
    </row>
    <row r="15" spans="3:20">
      <c r="P15" s="22" t="s">
        <v>24</v>
      </c>
      <c r="Q15" s="23"/>
      <c r="R15" s="23"/>
      <c r="S15" s="24"/>
      <c r="T15" s="28"/>
    </row>
    <row r="16" spans="3:20" ht="15" thickBot="1">
      <c r="P16" s="25"/>
      <c r="Q16" s="26"/>
      <c r="R16" s="26"/>
      <c r="S16" s="27"/>
      <c r="T16" s="29"/>
    </row>
    <row r="17" spans="3:20" ht="57">
      <c r="C17" s="4" t="s">
        <v>4</v>
      </c>
      <c r="D17" s="4" t="s">
        <v>14</v>
      </c>
      <c r="E17" s="4" t="s">
        <v>15</v>
      </c>
      <c r="F17" s="4" t="s">
        <v>32</v>
      </c>
      <c r="G17" s="4" t="s">
        <v>15</v>
      </c>
      <c r="H17" s="4" t="s">
        <v>5</v>
      </c>
      <c r="I17" s="4" t="s">
        <v>11</v>
      </c>
      <c r="L17" s="4" t="s">
        <v>4</v>
      </c>
      <c r="M17" s="4" t="s">
        <v>41</v>
      </c>
      <c r="N17" s="4" t="s">
        <v>12</v>
      </c>
      <c r="O17" s="15"/>
    </row>
    <row r="18" spans="3:20">
      <c r="C18" s="3" t="s">
        <v>31</v>
      </c>
      <c r="D18" s="8">
        <f>R20</f>
        <v>0</v>
      </c>
      <c r="E18" s="6">
        <f>E3</f>
        <v>0</v>
      </c>
      <c r="F18" s="8">
        <f>N18</f>
        <v>0</v>
      </c>
      <c r="G18" s="6">
        <f>E18</f>
        <v>0</v>
      </c>
      <c r="H18" s="8">
        <f>(D18*E18)+(F18*G18)</f>
        <v>0</v>
      </c>
      <c r="I18" s="7"/>
      <c r="L18" s="3" t="s">
        <v>31</v>
      </c>
      <c r="M18" s="10">
        <f>(0.85*0.125*T7)+T7</f>
        <v>0</v>
      </c>
      <c r="N18" s="7"/>
      <c r="O18" s="12"/>
      <c r="P18" s="30" t="s">
        <v>4</v>
      </c>
      <c r="Q18" s="32" t="s">
        <v>25</v>
      </c>
      <c r="R18" s="32" t="s">
        <v>12</v>
      </c>
      <c r="S18" s="34" t="s">
        <v>26</v>
      </c>
      <c r="T18" s="34"/>
    </row>
    <row r="19" spans="3:20" ht="14.25" customHeight="1">
      <c r="C19" s="3" t="s">
        <v>7</v>
      </c>
      <c r="D19" s="8">
        <f t="shared" ref="D19:D22" si="0">R21</f>
        <v>0</v>
      </c>
      <c r="E19" s="6">
        <f>455000/2</f>
        <v>227500</v>
      </c>
      <c r="F19" s="8">
        <f t="shared" ref="F19:F22" si="1">N19</f>
        <v>0</v>
      </c>
      <c r="G19" s="6">
        <f t="shared" ref="G19:G22" si="2">E19</f>
        <v>227500</v>
      </c>
      <c r="H19" s="8">
        <f t="shared" ref="H19:H22" si="3">(D19*E19)+(F19*G19)</f>
        <v>0</v>
      </c>
      <c r="I19" s="7"/>
      <c r="L19" s="3" t="s">
        <v>7</v>
      </c>
      <c r="M19" s="10">
        <f>(0.85*0.125*T9)+T9</f>
        <v>0</v>
      </c>
      <c r="N19" s="7"/>
      <c r="O19" s="12"/>
      <c r="P19" s="31"/>
      <c r="Q19" s="33"/>
      <c r="R19" s="33"/>
      <c r="S19" s="34"/>
      <c r="T19" s="34"/>
    </row>
    <row r="20" spans="3:20">
      <c r="C20" s="3" t="s">
        <v>6</v>
      </c>
      <c r="D20" s="8">
        <f t="shared" si="0"/>
        <v>0</v>
      </c>
      <c r="E20" s="6">
        <f>105000/2</f>
        <v>52500</v>
      </c>
      <c r="F20" s="8">
        <f t="shared" si="1"/>
        <v>0</v>
      </c>
      <c r="G20" s="6">
        <f t="shared" si="2"/>
        <v>52500</v>
      </c>
      <c r="H20" s="8">
        <f t="shared" si="3"/>
        <v>0</v>
      </c>
      <c r="I20" s="7"/>
      <c r="L20" s="3" t="s">
        <v>6</v>
      </c>
      <c r="M20" s="10">
        <f>(0.85*0.125*T11)+T11</f>
        <v>0</v>
      </c>
      <c r="N20" s="7"/>
      <c r="O20" s="12"/>
      <c r="P20" s="11" t="s">
        <v>45</v>
      </c>
      <c r="Q20" s="6">
        <f>(Q21*0.8)</f>
        <v>0</v>
      </c>
      <c r="R20" s="21"/>
      <c r="S20" s="34"/>
      <c r="T20" s="34"/>
    </row>
    <row r="21" spans="3:20">
      <c r="C21" s="3" t="s">
        <v>8</v>
      </c>
      <c r="D21" s="8">
        <f t="shared" si="0"/>
        <v>0</v>
      </c>
      <c r="E21" s="6">
        <f t="shared" ref="E21:E22" si="4">E6</f>
        <v>0</v>
      </c>
      <c r="F21" s="8">
        <f t="shared" si="1"/>
        <v>0</v>
      </c>
      <c r="G21" s="6">
        <f t="shared" si="2"/>
        <v>0</v>
      </c>
      <c r="H21" s="8">
        <f t="shared" si="3"/>
        <v>0</v>
      </c>
      <c r="I21" s="7"/>
      <c r="L21" s="3" t="s">
        <v>8</v>
      </c>
      <c r="M21" s="10">
        <f>(0.85*0.125*T13)+T13</f>
        <v>0</v>
      </c>
      <c r="N21" s="7"/>
      <c r="O21" s="12"/>
      <c r="P21" s="11" t="s">
        <v>46</v>
      </c>
      <c r="Q21" s="6">
        <f>Q22*0.9</f>
        <v>0</v>
      </c>
      <c r="R21" s="21"/>
      <c r="S21" s="34"/>
      <c r="T21" s="34"/>
    </row>
    <row r="22" spans="3:20">
      <c r="C22" s="3" t="s">
        <v>9</v>
      </c>
      <c r="D22" s="8">
        <f t="shared" si="0"/>
        <v>0</v>
      </c>
      <c r="E22" s="6">
        <f t="shared" si="4"/>
        <v>0</v>
      </c>
      <c r="F22" s="8">
        <f t="shared" si="1"/>
        <v>0</v>
      </c>
      <c r="G22" s="6">
        <f t="shared" si="2"/>
        <v>0</v>
      </c>
      <c r="H22" s="8">
        <f t="shared" si="3"/>
        <v>0</v>
      </c>
      <c r="I22" s="7"/>
      <c r="L22" s="3" t="s">
        <v>9</v>
      </c>
      <c r="M22" s="10">
        <f>(0.85*0.125*T15)+T15</f>
        <v>0</v>
      </c>
      <c r="N22" s="7"/>
      <c r="O22" s="12"/>
      <c r="P22" s="11" t="s">
        <v>47</v>
      </c>
      <c r="Q22" s="6">
        <f>((E18*T7)+(E19*T9)+(E20*T11)+(E21*T13)+(E22*T15))/((E18*0.9)+(E19)+(1.15*E20)+(1.25*E21)+(1.35*E22))</f>
        <v>0</v>
      </c>
      <c r="R22" s="21"/>
      <c r="S22" s="34"/>
      <c r="T22" s="34"/>
    </row>
    <row r="23" spans="3:20">
      <c r="D23" s="11" t="s">
        <v>19</v>
      </c>
      <c r="E23" s="6">
        <f>SUM(E18:E22)</f>
        <v>280000</v>
      </c>
      <c r="F23" s="11" t="s">
        <v>19</v>
      </c>
      <c r="G23" s="6">
        <f>SUM(G18:G22)</f>
        <v>280000</v>
      </c>
      <c r="H23" s="11" t="s">
        <v>10</v>
      </c>
      <c r="I23" s="8">
        <f>SUM(I18:I22)</f>
        <v>0</v>
      </c>
      <c r="N23" s="16"/>
      <c r="O23" s="19"/>
      <c r="P23" s="11" t="s">
        <v>48</v>
      </c>
      <c r="Q23" s="6">
        <f>(Q21*1.15)</f>
        <v>0</v>
      </c>
      <c r="R23" s="21"/>
      <c r="S23" s="34"/>
      <c r="T23" s="34"/>
    </row>
    <row r="24" spans="3:20">
      <c r="N24" s="16"/>
      <c r="O24" s="19"/>
      <c r="P24" s="11" t="s">
        <v>49</v>
      </c>
      <c r="Q24" s="6">
        <f>Q21*1.2</f>
        <v>0</v>
      </c>
      <c r="R24" s="21"/>
      <c r="S24" s="34"/>
      <c r="T24" s="34"/>
    </row>
    <row r="25" spans="3:20">
      <c r="N25" s="16"/>
      <c r="O25" s="19"/>
    </row>
    <row r="26" spans="3:20">
      <c r="O26" s="20"/>
    </row>
    <row r="27" spans="3:20">
      <c r="O27" s="20"/>
    </row>
    <row r="28" spans="3:20" ht="15">
      <c r="C28" s="1" t="s">
        <v>16</v>
      </c>
      <c r="O28" s="20"/>
    </row>
    <row r="29" spans="3:20">
      <c r="C29" t="s">
        <v>43</v>
      </c>
      <c r="O29" s="20"/>
    </row>
    <row r="30" spans="3:20">
      <c r="O30" s="20"/>
    </row>
    <row r="31" spans="3:20">
      <c r="O31" s="20"/>
    </row>
    <row r="32" spans="3:20" ht="57">
      <c r="C32" s="4" t="s">
        <v>4</v>
      </c>
      <c r="D32" s="4" t="s">
        <v>33</v>
      </c>
      <c r="E32" s="4" t="s">
        <v>17</v>
      </c>
      <c r="F32" s="4" t="s">
        <v>34</v>
      </c>
      <c r="G32" s="4" t="s">
        <v>35</v>
      </c>
      <c r="H32" s="4" t="s">
        <v>5</v>
      </c>
      <c r="I32" s="4" t="s">
        <v>11</v>
      </c>
      <c r="L32" s="4" t="s">
        <v>4</v>
      </c>
      <c r="M32" s="4" t="s">
        <v>42</v>
      </c>
      <c r="N32" s="4" t="s">
        <v>12</v>
      </c>
      <c r="O32" s="15"/>
    </row>
    <row r="33" spans="3:15">
      <c r="C33" s="3" t="s">
        <v>31</v>
      </c>
      <c r="D33" s="8">
        <f>N18</f>
        <v>0</v>
      </c>
      <c r="E33" s="6">
        <f>E18</f>
        <v>0</v>
      </c>
      <c r="F33" s="8">
        <f>N33</f>
        <v>0</v>
      </c>
      <c r="G33" s="6">
        <f>E33</f>
        <v>0</v>
      </c>
      <c r="H33" s="8">
        <f>(D33*E33)+(F33*G33)</f>
        <v>0</v>
      </c>
      <c r="I33" s="7">
        <f>H33</f>
        <v>0</v>
      </c>
      <c r="L33" s="3" t="s">
        <v>31</v>
      </c>
      <c r="M33" s="10">
        <f>(0.85*0.125*N18)+N18</f>
        <v>0</v>
      </c>
      <c r="N33" s="7">
        <f>M33</f>
        <v>0</v>
      </c>
      <c r="O33" s="12"/>
    </row>
    <row r="34" spans="3:15">
      <c r="C34" s="3" t="s">
        <v>7</v>
      </c>
      <c r="D34" s="8">
        <f t="shared" ref="D34:D37" si="5">N19</f>
        <v>0</v>
      </c>
      <c r="E34" s="6">
        <v>151667</v>
      </c>
      <c r="F34" s="8">
        <f>N34</f>
        <v>0</v>
      </c>
      <c r="G34" s="6">
        <f t="shared" ref="G34:G37" si="6">E34</f>
        <v>151667</v>
      </c>
      <c r="H34" s="8">
        <f t="shared" ref="H34:H37" si="7">(D34*E34)+(F34*G34)</f>
        <v>0</v>
      </c>
      <c r="I34" s="7">
        <f t="shared" ref="I34:I37" si="8">H34</f>
        <v>0</v>
      </c>
      <c r="L34" s="3" t="s">
        <v>7</v>
      </c>
      <c r="M34" s="10">
        <f>(0.85*0.125*N19)+N19</f>
        <v>0</v>
      </c>
      <c r="N34" s="7">
        <f t="shared" ref="N34:N37" si="9">M34</f>
        <v>0</v>
      </c>
      <c r="O34" s="12"/>
    </row>
    <row r="35" spans="3:15">
      <c r="C35" s="3" t="s">
        <v>6</v>
      </c>
      <c r="D35" s="8">
        <f t="shared" si="5"/>
        <v>0</v>
      </c>
      <c r="E35" s="6">
        <f>E20*2/3</f>
        <v>35000</v>
      </c>
      <c r="F35" s="8">
        <f>N35</f>
        <v>0</v>
      </c>
      <c r="G35" s="6">
        <f t="shared" si="6"/>
        <v>35000</v>
      </c>
      <c r="H35" s="8">
        <f t="shared" si="7"/>
        <v>0</v>
      </c>
      <c r="I35" s="7">
        <f t="shared" si="8"/>
        <v>0</v>
      </c>
      <c r="L35" s="3" t="s">
        <v>6</v>
      </c>
      <c r="M35" s="10">
        <f>(0.85*0.125*N20)+N20</f>
        <v>0</v>
      </c>
      <c r="N35" s="7">
        <f t="shared" si="9"/>
        <v>0</v>
      </c>
      <c r="O35" s="12"/>
    </row>
    <row r="36" spans="3:15">
      <c r="C36" s="3" t="s">
        <v>8</v>
      </c>
      <c r="D36" s="8">
        <f t="shared" si="5"/>
        <v>0</v>
      </c>
      <c r="E36" s="6">
        <f t="shared" ref="E36:E37" si="10">E21</f>
        <v>0</v>
      </c>
      <c r="F36" s="8">
        <f>N36</f>
        <v>0</v>
      </c>
      <c r="G36" s="6">
        <f t="shared" si="6"/>
        <v>0</v>
      </c>
      <c r="H36" s="8">
        <f t="shared" si="7"/>
        <v>0</v>
      </c>
      <c r="I36" s="7">
        <f t="shared" si="8"/>
        <v>0</v>
      </c>
      <c r="L36" s="3" t="s">
        <v>8</v>
      </c>
      <c r="M36" s="10">
        <f>(0.85*0.125*N21)+N21</f>
        <v>0</v>
      </c>
      <c r="N36" s="7">
        <f t="shared" si="9"/>
        <v>0</v>
      </c>
      <c r="O36" s="12"/>
    </row>
    <row r="37" spans="3:15">
      <c r="C37" s="3" t="s">
        <v>9</v>
      </c>
      <c r="D37" s="8">
        <f t="shared" si="5"/>
        <v>0</v>
      </c>
      <c r="E37" s="6">
        <f t="shared" si="10"/>
        <v>0</v>
      </c>
      <c r="F37" s="8">
        <f>N37</f>
        <v>0</v>
      </c>
      <c r="G37" s="6">
        <f t="shared" si="6"/>
        <v>0</v>
      </c>
      <c r="H37" s="8">
        <f t="shared" si="7"/>
        <v>0</v>
      </c>
      <c r="I37" s="7">
        <f t="shared" si="8"/>
        <v>0</v>
      </c>
      <c r="L37" s="3" t="s">
        <v>9</v>
      </c>
      <c r="M37" s="10">
        <f>(0.85*0.125*N22)+N22</f>
        <v>0</v>
      </c>
      <c r="N37" s="7">
        <f t="shared" si="9"/>
        <v>0</v>
      </c>
      <c r="O37" s="12"/>
    </row>
    <row r="38" spans="3:15">
      <c r="D38" s="11" t="s">
        <v>19</v>
      </c>
      <c r="E38" s="6">
        <f>SUM(E33:E37)</f>
        <v>186667</v>
      </c>
      <c r="F38" s="11" t="s">
        <v>19</v>
      </c>
      <c r="G38" s="6">
        <f>SUM(G33:G37)</f>
        <v>186667</v>
      </c>
      <c r="H38" s="11" t="s">
        <v>10</v>
      </c>
      <c r="I38" s="8">
        <f>SUM(I33:I37)</f>
        <v>0</v>
      </c>
    </row>
  </sheetData>
  <mergeCells count="15">
    <mergeCell ref="P11:S12"/>
    <mergeCell ref="T11:T12"/>
    <mergeCell ref="C2:G2"/>
    <mergeCell ref="P7:S8"/>
    <mergeCell ref="T7:T8"/>
    <mergeCell ref="P9:S10"/>
    <mergeCell ref="T9:T10"/>
    <mergeCell ref="P13:S14"/>
    <mergeCell ref="T13:T14"/>
    <mergeCell ref="P15:S16"/>
    <mergeCell ref="T15:T16"/>
    <mergeCell ref="P18:P19"/>
    <mergeCell ref="Q18:Q19"/>
    <mergeCell ref="R18:R19"/>
    <mergeCell ref="S18:T24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 Czp - zamówienie podstawo</vt:lpstr>
      <vt:lpstr>2 Czp - zamówienie podstawowe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Wroński Marcin</cp:lastModifiedBy>
  <cp:lastPrinted>2024-10-31T12:34:01Z</cp:lastPrinted>
  <dcterms:created xsi:type="dcterms:W3CDTF">2023-06-01T13:28:30Z</dcterms:created>
  <dcterms:modified xsi:type="dcterms:W3CDTF">2024-10-31T12:37:45Z</dcterms:modified>
</cp:coreProperties>
</file>