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180"/>
  </bookViews>
  <sheets>
    <sheet name="Gmina Wrocław" sheetId="7" r:id="rId1"/>
    <sheet name="ceny par. dystr." sheetId="8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1" i="7"/>
  <c r="AP41"/>
  <c r="BU41"/>
  <c r="BU40"/>
  <c r="BU39"/>
  <c r="BU38"/>
  <c r="BU37"/>
  <c r="BU36"/>
  <c r="BU35"/>
  <c r="BU34"/>
  <c r="BU33"/>
  <c r="BU32"/>
  <c r="BU31"/>
  <c r="BU30"/>
  <c r="BU29"/>
  <c r="BU28"/>
  <c r="BU27"/>
  <c r="BU26"/>
  <c r="BU25"/>
  <c r="BU24"/>
  <c r="BU23"/>
  <c r="BU22"/>
  <c r="BU21"/>
  <c r="BU20"/>
  <c r="BU19"/>
  <c r="BU18"/>
  <c r="BU17"/>
  <c r="BU16"/>
  <c r="BU15"/>
  <c r="BU14"/>
  <c r="BU13"/>
  <c r="BU12"/>
  <c r="BU11"/>
  <c r="BU10"/>
  <c r="BU9"/>
  <c r="BP40"/>
  <c r="BP39"/>
  <c r="BP38"/>
  <c r="BP37"/>
  <c r="BP36"/>
  <c r="BP35"/>
  <c r="BP34"/>
  <c r="BP33"/>
  <c r="BP32"/>
  <c r="BP31"/>
  <c r="BP30"/>
  <c r="BP29"/>
  <c r="BP28"/>
  <c r="BP27"/>
  <c r="BP26"/>
  <c r="BP25"/>
  <c r="BP24"/>
  <c r="BP23"/>
  <c r="BP22"/>
  <c r="BP21"/>
  <c r="BP20"/>
  <c r="BP19"/>
  <c r="BP18"/>
  <c r="BP17"/>
  <c r="BP16"/>
  <c r="BP15"/>
  <c r="BP14"/>
  <c r="BP13"/>
  <c r="BP12"/>
  <c r="BP11"/>
  <c r="BP10"/>
  <c r="BP9"/>
  <c r="BN37"/>
  <c r="BN24"/>
  <c r="BN11"/>
  <c r="BN40"/>
  <c r="BN39"/>
  <c r="BN38"/>
  <c r="BN36"/>
  <c r="BN35"/>
  <c r="BN34"/>
  <c r="BN33"/>
  <c r="BN32"/>
  <c r="BN31"/>
  <c r="BN30"/>
  <c r="BN29"/>
  <c r="BN28"/>
  <c r="BN27"/>
  <c r="BN26"/>
  <c r="BN25"/>
  <c r="BN23"/>
  <c r="BN22"/>
  <c r="BN21"/>
  <c r="BN20"/>
  <c r="BN19"/>
  <c r="BN18"/>
  <c r="BN17"/>
  <c r="BN16"/>
  <c r="BN15"/>
  <c r="BN14"/>
  <c r="BN13"/>
  <c r="BN12"/>
  <c r="BN10"/>
  <c r="BN9"/>
  <c r="BK40"/>
  <c r="BK39"/>
  <c r="BK38"/>
  <c r="BK37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I40"/>
  <c r="BI39"/>
  <c r="BI38"/>
  <c r="BI37"/>
  <c r="BI36"/>
  <c r="BI35"/>
  <c r="BI34"/>
  <c r="BI33"/>
  <c r="BI32"/>
  <c r="BI31"/>
  <c r="BI30"/>
  <c r="BI29"/>
  <c r="BI28"/>
  <c r="BI27"/>
  <c r="BI26"/>
  <c r="BI25"/>
  <c r="BI24"/>
  <c r="BI23"/>
  <c r="BI22"/>
  <c r="BI21"/>
  <c r="BI20"/>
  <c r="BI19"/>
  <c r="BI18"/>
  <c r="BI17"/>
  <c r="BI16"/>
  <c r="BI15"/>
  <c r="BI14"/>
  <c r="BI13"/>
  <c r="BI12"/>
  <c r="BI11"/>
  <c r="BI10"/>
  <c r="BI9"/>
  <c r="BE24"/>
  <c r="BE40"/>
  <c r="BE39"/>
  <c r="BE38"/>
  <c r="BE37"/>
  <c r="BE36"/>
  <c r="BE35"/>
  <c r="BE34"/>
  <c r="BE33"/>
  <c r="BE32"/>
  <c r="BE31"/>
  <c r="BE30"/>
  <c r="BE29"/>
  <c r="BE28"/>
  <c r="BE27"/>
  <c r="BE26"/>
  <c r="BE25"/>
  <c r="BE23"/>
  <c r="BE22"/>
  <c r="BE21"/>
  <c r="BE20"/>
  <c r="BE19"/>
  <c r="BE18"/>
  <c r="BE17"/>
  <c r="BE16"/>
  <c r="BE15"/>
  <c r="BE14"/>
  <c r="BE13"/>
  <c r="BE12"/>
  <c r="BE11"/>
  <c r="BE10"/>
  <c r="BE9"/>
  <c r="BC24"/>
  <c r="BC40"/>
  <c r="BC39"/>
  <c r="BC38"/>
  <c r="BC37"/>
  <c r="BC36"/>
  <c r="BC35"/>
  <c r="BC34"/>
  <c r="BC33"/>
  <c r="BC32"/>
  <c r="BC31"/>
  <c r="BC30"/>
  <c r="BC29"/>
  <c r="BC28"/>
  <c r="BC27"/>
  <c r="BC26"/>
  <c r="BC25"/>
  <c r="BC23"/>
  <c r="BC22"/>
  <c r="BC21"/>
  <c r="BC20"/>
  <c r="BC19"/>
  <c r="BC18"/>
  <c r="BC17"/>
  <c r="BC16"/>
  <c r="BC15"/>
  <c r="BC14"/>
  <c r="BC13"/>
  <c r="BC12"/>
  <c r="BC11"/>
  <c r="BC10"/>
  <c r="BC9"/>
  <c r="BA40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BA11"/>
  <c r="BA10"/>
  <c r="BA9"/>
  <c r="BO24" l="1"/>
  <c r="BO11"/>
  <c r="BO13" s="1"/>
  <c r="BO10"/>
  <c r="BO40" s="1"/>
  <c r="BO9"/>
  <c r="BO22" s="1"/>
  <c r="BL24"/>
  <c r="BL12"/>
  <c r="BL38" s="1"/>
  <c r="BL39"/>
  <c r="BL32"/>
  <c r="BL11"/>
  <c r="BL37" s="1"/>
  <c r="BL10"/>
  <c r="BL27" s="1"/>
  <c r="BL9"/>
  <c r="BL33" s="1"/>
  <c r="BJ24"/>
  <c r="BJ11"/>
  <c r="BJ38" s="1"/>
  <c r="BJ10"/>
  <c r="BJ40" s="1"/>
  <c r="BJ9"/>
  <c r="BJ20" s="1"/>
  <c r="BH24"/>
  <c r="BH11"/>
  <c r="BH31" s="1"/>
  <c r="BH10"/>
  <c r="BH40" s="1"/>
  <c r="BH9"/>
  <c r="BH30" s="1"/>
  <c r="BF24"/>
  <c r="BF11"/>
  <c r="BF29" s="1"/>
  <c r="BF10"/>
  <c r="BF27" s="1"/>
  <c r="BF9"/>
  <c r="BF30" s="1"/>
  <c r="BD24"/>
  <c r="BD11"/>
  <c r="BD16" s="1"/>
  <c r="BD10"/>
  <c r="BD40" s="1"/>
  <c r="BD9"/>
  <c r="BD20" s="1"/>
  <c r="BD33"/>
  <c r="BJ39"/>
  <c r="BJ23"/>
  <c r="BJ12"/>
  <c r="BH37"/>
  <c r="BH23"/>
  <c r="BH22"/>
  <c r="BH15"/>
  <c r="BH14"/>
  <c r="BF26"/>
  <c r="BF20"/>
  <c r="BF13"/>
  <c r="BB24"/>
  <c r="BB11"/>
  <c r="BB23" s="1"/>
  <c r="BB10"/>
  <c r="BB40" s="1"/>
  <c r="BB9"/>
  <c r="BB15" s="1"/>
  <c r="BB36"/>
  <c r="BB35"/>
  <c r="BB34"/>
  <c r="BB33"/>
  <c r="BB31"/>
  <c r="BB16"/>
  <c r="BB13"/>
  <c r="AZ24"/>
  <c r="AZ11"/>
  <c r="AZ23" s="1"/>
  <c r="AZ10"/>
  <c r="AZ40" s="1"/>
  <c r="AZ9"/>
  <c r="AZ30" s="1"/>
  <c r="E7" i="8"/>
  <c r="D7"/>
  <c r="C7"/>
  <c r="B7"/>
  <c r="E6"/>
  <c r="E8"/>
  <c r="BQ40" i="7"/>
  <c r="BQ39"/>
  <c r="BQ38"/>
  <c r="BQ37"/>
  <c r="BQ36"/>
  <c r="BQ35"/>
  <c r="BQ34"/>
  <c r="BQ33"/>
  <c r="BQ32"/>
  <c r="BQ31"/>
  <c r="BQ30"/>
  <c r="BQ29"/>
  <c r="BQ28"/>
  <c r="BQ27"/>
  <c r="BQ26"/>
  <c r="BQ25"/>
  <c r="BQ23"/>
  <c r="BQ22"/>
  <c r="BQ21"/>
  <c r="BQ20"/>
  <c r="BQ19"/>
  <c r="BQ18"/>
  <c r="BQ17"/>
  <c r="BQ16"/>
  <c r="BQ15"/>
  <c r="BQ14"/>
  <c r="BQ13"/>
  <c r="BQ12"/>
  <c r="BO27"/>
  <c r="BO15"/>
  <c r="BL36"/>
  <c r="BL35"/>
  <c r="BL34"/>
  <c r="BL23"/>
  <c r="BL22"/>
  <c r="BL20"/>
  <c r="BL15"/>
  <c r="BD34"/>
  <c r="BD30"/>
  <c r="BD27"/>
  <c r="BD26"/>
  <c r="AO22"/>
  <c r="AO39"/>
  <c r="AO38"/>
  <c r="AO37"/>
  <c r="AO32"/>
  <c r="AO31"/>
  <c r="AO29"/>
  <c r="AO28"/>
  <c r="AO23"/>
  <c r="AO21"/>
  <c r="AO19"/>
  <c r="AO18"/>
  <c r="AO17"/>
  <c r="AO16"/>
  <c r="AO13"/>
  <c r="AO12"/>
  <c r="AO40"/>
  <c r="AO27"/>
  <c r="AO36"/>
  <c r="AO35"/>
  <c r="AO34"/>
  <c r="AO33"/>
  <c r="AO30"/>
  <c r="AO26"/>
  <c r="AO25"/>
  <c r="AO20"/>
  <c r="AO15"/>
  <c r="AO1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BL30" l="1"/>
  <c r="BB26"/>
  <c r="BF21"/>
  <c r="BF40"/>
  <c r="BH35"/>
  <c r="BJ19"/>
  <c r="BJ37"/>
  <c r="BL16"/>
  <c r="BJ27"/>
  <c r="BF16"/>
  <c r="BF31"/>
  <c r="BJ13"/>
  <c r="BJ28"/>
  <c r="BF17"/>
  <c r="BF32"/>
  <c r="BJ16"/>
  <c r="BJ29"/>
  <c r="BD35"/>
  <c r="BL25"/>
  <c r="BF18"/>
  <c r="BF37"/>
  <c r="BH25"/>
  <c r="BJ17"/>
  <c r="BJ31"/>
  <c r="BD36"/>
  <c r="BL26"/>
  <c r="BB25"/>
  <c r="BF38"/>
  <c r="BH33"/>
  <c r="BJ18"/>
  <c r="BJ32"/>
  <c r="BL14"/>
  <c r="BF23"/>
  <c r="BH12"/>
  <c r="BH36"/>
  <c r="BJ21"/>
  <c r="BL29"/>
  <c r="BO16"/>
  <c r="BO29"/>
  <c r="BO17"/>
  <c r="BO31"/>
  <c r="BO18"/>
  <c r="BO32"/>
  <c r="BO19"/>
  <c r="BO21"/>
  <c r="BO38"/>
  <c r="BO28"/>
  <c r="BO37"/>
  <c r="BO12"/>
  <c r="BO23"/>
  <c r="BO39"/>
  <c r="BO25"/>
  <c r="BO33"/>
  <c r="BO26"/>
  <c r="BO34"/>
  <c r="BO35"/>
  <c r="BO36"/>
  <c r="BO20"/>
  <c r="BO30"/>
  <c r="BO14"/>
  <c r="BD37"/>
  <c r="BD12"/>
  <c r="BD38"/>
  <c r="BH13"/>
  <c r="BH39"/>
  <c r="BD17"/>
  <c r="BD29"/>
  <c r="BD39"/>
  <c r="BL40"/>
  <c r="BH27"/>
  <c r="BD19"/>
  <c r="BD31"/>
  <c r="BB37"/>
  <c r="BF22"/>
  <c r="BF34"/>
  <c r="BH16"/>
  <c r="BH32"/>
  <c r="BL19"/>
  <c r="BD28"/>
  <c r="BB17"/>
  <c r="BB19"/>
  <c r="BD18"/>
  <c r="BB27"/>
  <c r="BB39"/>
  <c r="BF14"/>
  <c r="BH18"/>
  <c r="BL21"/>
  <c r="BF33"/>
  <c r="BH29"/>
  <c r="BL18"/>
  <c r="BD23"/>
  <c r="BB12"/>
  <c r="BB28"/>
  <c r="BF15"/>
  <c r="BF25"/>
  <c r="BH21"/>
  <c r="BL28"/>
  <c r="BL13"/>
  <c r="BL31"/>
  <c r="BL17"/>
  <c r="BJ15"/>
  <c r="BJ25"/>
  <c r="BJ33"/>
  <c r="BJ26"/>
  <c r="BJ34"/>
  <c r="BJ30"/>
  <c r="BJ14"/>
  <c r="BJ22"/>
  <c r="BJ36"/>
  <c r="BJ35"/>
  <c r="BH17"/>
  <c r="BH28"/>
  <c r="BH38"/>
  <c r="BH19"/>
  <c r="BH26"/>
  <c r="BH34"/>
  <c r="BH20"/>
  <c r="BF19"/>
  <c r="BF28"/>
  <c r="BF39"/>
  <c r="BF12"/>
  <c r="BF35"/>
  <c r="BF36"/>
  <c r="BD21"/>
  <c r="BD32"/>
  <c r="BD13"/>
  <c r="BD15"/>
  <c r="BD14"/>
  <c r="BD22"/>
  <c r="BD25"/>
  <c r="BB18"/>
  <c r="BB29"/>
  <c r="BB38"/>
  <c r="BB21"/>
  <c r="BB32"/>
  <c r="BB20"/>
  <c r="BB30"/>
  <c r="BB14"/>
  <c r="BB22"/>
  <c r="AZ12"/>
  <c r="AZ29"/>
  <c r="AZ17"/>
  <c r="AZ32"/>
  <c r="AZ31"/>
  <c r="AZ18"/>
  <c r="AZ37"/>
  <c r="AZ19"/>
  <c r="AZ38"/>
  <c r="AZ28"/>
  <c r="AZ13"/>
  <c r="AZ16"/>
  <c r="AZ21"/>
  <c r="AZ39"/>
  <c r="AZ27"/>
  <c r="AZ14"/>
  <c r="AZ22"/>
  <c r="AZ15"/>
  <c r="AZ25"/>
  <c r="AZ34"/>
  <c r="AZ36"/>
  <c r="AZ20"/>
  <c r="AZ33"/>
  <c r="AZ26"/>
  <c r="AZ35"/>
  <c r="BS40"/>
  <c r="BT40" s="1"/>
  <c r="BS39"/>
  <c r="BT39" s="1"/>
  <c r="BS38"/>
  <c r="BT38" s="1"/>
  <c r="BS37"/>
  <c r="BT37" s="1"/>
  <c r="BS36"/>
  <c r="BT36" s="1"/>
  <c r="BS35"/>
  <c r="BT35" s="1"/>
  <c r="BS34"/>
  <c r="BT34" s="1"/>
  <c r="BS33"/>
  <c r="BT33" s="1"/>
  <c r="BS31"/>
  <c r="BT31" s="1"/>
  <c r="BS30"/>
  <c r="BT30" s="1"/>
  <c r="BS29"/>
  <c r="BT29" s="1"/>
  <c r="BS28"/>
  <c r="BT28" s="1"/>
  <c r="BS27"/>
  <c r="BT27" s="1"/>
  <c r="BS26"/>
  <c r="BT26" s="1"/>
  <c r="BS25"/>
  <c r="BT25" s="1"/>
  <c r="BS24"/>
  <c r="BT24" s="1"/>
  <c r="BS23"/>
  <c r="BT23" s="1"/>
  <c r="BS22"/>
  <c r="BT22" s="1"/>
  <c r="BS21"/>
  <c r="BT21" s="1"/>
  <c r="BS19"/>
  <c r="BT19" s="1"/>
  <c r="BS18"/>
  <c r="BT18" s="1"/>
  <c r="BS17"/>
  <c r="BT17" s="1"/>
  <c r="BS16"/>
  <c r="BT16" s="1"/>
  <c r="BS15"/>
  <c r="BT15" s="1"/>
  <c r="BS14"/>
  <c r="BT14" s="1"/>
  <c r="BS13"/>
  <c r="BT13" s="1"/>
  <c r="BS12"/>
  <c r="BT12" s="1"/>
  <c r="BR40"/>
  <c r="BR39"/>
  <c r="BR38"/>
  <c r="BR37"/>
  <c r="BR36"/>
  <c r="BR35"/>
  <c r="BR34"/>
  <c r="BR33"/>
  <c r="BR31"/>
  <c r="BR30"/>
  <c r="BR29"/>
  <c r="BR28"/>
  <c r="BR27"/>
  <c r="BR26"/>
  <c r="BR25"/>
  <c r="BR24"/>
  <c r="BR23"/>
  <c r="BR22"/>
  <c r="BR21"/>
  <c r="BR19"/>
  <c r="BR18"/>
  <c r="BR17"/>
  <c r="BR16"/>
  <c r="BR15"/>
  <c r="BR14"/>
  <c r="BR13"/>
  <c r="BR12"/>
  <c r="BT32"/>
  <c r="BT20"/>
  <c r="BR32"/>
  <c r="BR20"/>
  <c r="AS41"/>
  <c r="AR41"/>
  <c r="AQ41"/>
  <c r="AU40"/>
  <c r="AU39"/>
  <c r="AV39" s="1"/>
  <c r="AU38"/>
  <c r="AV38" s="1"/>
  <c r="AU37"/>
  <c r="AU36"/>
  <c r="AV36" s="1"/>
  <c r="AU35"/>
  <c r="AU34"/>
  <c r="AU33"/>
  <c r="AU32"/>
  <c r="AU31"/>
  <c r="AU30"/>
  <c r="AV30" s="1"/>
  <c r="AU29"/>
  <c r="AU28"/>
  <c r="AV28" s="1"/>
  <c r="AU27"/>
  <c r="AU26"/>
  <c r="AU25"/>
  <c r="AU24"/>
  <c r="AV24" s="1"/>
  <c r="AU23"/>
  <c r="AU22"/>
  <c r="AV22" s="1"/>
  <c r="AU21"/>
  <c r="AU20"/>
  <c r="AV20" s="1"/>
  <c r="AU19"/>
  <c r="AU18"/>
  <c r="AU17"/>
  <c r="AU16"/>
  <c r="AU15"/>
  <c r="AU14"/>
  <c r="AU13"/>
  <c r="AU12"/>
  <c r="BT11"/>
  <c r="BR11"/>
  <c r="AU11"/>
  <c r="BT10"/>
  <c r="BR10"/>
  <c r="AU10"/>
  <c r="BT9"/>
  <c r="BR9"/>
  <c r="AX9"/>
  <c r="AU9"/>
  <c r="AX10" l="1"/>
  <c r="AY10" s="1"/>
  <c r="AY9"/>
  <c r="AV16"/>
  <c r="AV32"/>
  <c r="AV34"/>
  <c r="AV23"/>
  <c r="AV25"/>
  <c r="BG38"/>
  <c r="BG20"/>
  <c r="BG34"/>
  <c r="AV27"/>
  <c r="AV9"/>
  <c r="AV31"/>
  <c r="AV15"/>
  <c r="AV19"/>
  <c r="BG27"/>
  <c r="BG9"/>
  <c r="AV18"/>
  <c r="BG15"/>
  <c r="BG18"/>
  <c r="BG32"/>
  <c r="AV33"/>
  <c r="BG30"/>
  <c r="BG36"/>
  <c r="BG11"/>
  <c r="BG40"/>
  <c r="BG16"/>
  <c r="AV17"/>
  <c r="BG25"/>
  <c r="AV29"/>
  <c r="AV35"/>
  <c r="BG13"/>
  <c r="AV26"/>
  <c r="BG22"/>
  <c r="BG29"/>
  <c r="AV14"/>
  <c r="AV12"/>
  <c r="AV21"/>
  <c r="BG17"/>
  <c r="BG19"/>
  <c r="BG24"/>
  <c r="BG31"/>
  <c r="BG33"/>
  <c r="BG35"/>
  <c r="AV37"/>
  <c r="BG10"/>
  <c r="BG14"/>
  <c r="AV10"/>
  <c r="AV11"/>
  <c r="BG12"/>
  <c r="AV13"/>
  <c r="BG21"/>
  <c r="BG26"/>
  <c r="BG37"/>
  <c r="BG23"/>
  <c r="BG28"/>
  <c r="BG39"/>
  <c r="AU41"/>
  <c r="AV40"/>
  <c r="AX11" l="1"/>
  <c r="AY11" s="1"/>
  <c r="BV11" s="1"/>
  <c r="BW11" s="1"/>
  <c r="BX11" s="1"/>
  <c r="BY11" s="1"/>
  <c r="BV10"/>
  <c r="BW10" s="1"/>
  <c r="BV9"/>
  <c r="AV41"/>
  <c r="AX12" l="1"/>
  <c r="AY12" s="1"/>
  <c r="BV12" s="1"/>
  <c r="BW12" s="1"/>
  <c r="BX12" s="1"/>
  <c r="BY12" s="1"/>
  <c r="BW9"/>
  <c r="BX10"/>
  <c r="BY10" s="1"/>
  <c r="AX13" l="1"/>
  <c r="AY13" s="1"/>
  <c r="BX9"/>
  <c r="BY9" s="1"/>
  <c r="AX14" l="1"/>
  <c r="AY14" s="1"/>
  <c r="BV14" s="1"/>
  <c r="BW14" s="1"/>
  <c r="BX14" s="1"/>
  <c r="BY14" s="1"/>
  <c r="BV13"/>
  <c r="AX15" l="1"/>
  <c r="AY15" s="1"/>
  <c r="BW13"/>
  <c r="AX16" l="1"/>
  <c r="AY16" s="1"/>
  <c r="BX13"/>
  <c r="AX17"/>
  <c r="AY17" s="1"/>
  <c r="BV16"/>
  <c r="BW16" s="1"/>
  <c r="BV15"/>
  <c r="BY13" l="1"/>
  <c r="BW15"/>
  <c r="BX16"/>
  <c r="BY16" s="1"/>
  <c r="AX18"/>
  <c r="AY18" s="1"/>
  <c r="BX15" l="1"/>
  <c r="AX19"/>
  <c r="AY19" s="1"/>
  <c r="BV18"/>
  <c r="BW18" s="1"/>
  <c r="BX18" s="1"/>
  <c r="BY18" s="1"/>
  <c r="BV17"/>
  <c r="BY15" l="1"/>
  <c r="BW17"/>
  <c r="BV19"/>
  <c r="BW19" s="1"/>
  <c r="BX19" s="1"/>
  <c r="BY19" s="1"/>
  <c r="AX20"/>
  <c r="AY20" s="1"/>
  <c r="BX17" l="1"/>
  <c r="BY17" s="1"/>
  <c r="AX21"/>
  <c r="AY21" s="1"/>
  <c r="BV20"/>
  <c r="BW20" s="1"/>
  <c r="BX20" s="1"/>
  <c r="BY20" s="1"/>
  <c r="BV21" l="1"/>
  <c r="BW21" s="1"/>
  <c r="AX22"/>
  <c r="AY22" s="1"/>
  <c r="BX21" l="1"/>
  <c r="BY21"/>
  <c r="AX23"/>
  <c r="AY23" s="1"/>
  <c r="BV22"/>
  <c r="BW22" s="1"/>
  <c r="BX22" s="1"/>
  <c r="BY22" s="1"/>
  <c r="BV23" l="1"/>
  <c r="BW23" s="1"/>
  <c r="BX23" s="1"/>
  <c r="BY23" s="1"/>
  <c r="AX24"/>
  <c r="AY24" s="1"/>
  <c r="AX25" l="1"/>
  <c r="AY25" s="1"/>
  <c r="BV24"/>
  <c r="BW24" s="1"/>
  <c r="BX24" l="1"/>
  <c r="BY24" s="1"/>
  <c r="BV25"/>
  <c r="BW25" s="1"/>
  <c r="BX25" s="1"/>
  <c r="BY25" s="1"/>
  <c r="AX26"/>
  <c r="AY26" s="1"/>
  <c r="AX27" l="1"/>
  <c r="AY27" s="1"/>
  <c r="BV26"/>
  <c r="BW26" s="1"/>
  <c r="BX26" l="1"/>
  <c r="BY26" s="1"/>
  <c r="BV27"/>
  <c r="BW27" s="1"/>
  <c r="BX27" s="1"/>
  <c r="BY27" s="1"/>
  <c r="AX28"/>
  <c r="AY28" s="1"/>
  <c r="AX29" l="1"/>
  <c r="AY29" s="1"/>
  <c r="BV28"/>
  <c r="BW28" s="1"/>
  <c r="BX28" s="1"/>
  <c r="BY28" s="1"/>
  <c r="BV29" l="1"/>
  <c r="BW29" s="1"/>
  <c r="AX30"/>
  <c r="AY30" s="1"/>
  <c r="BX29" l="1"/>
  <c r="BY29" s="1"/>
  <c r="AX31"/>
  <c r="AY31" s="1"/>
  <c r="BV30"/>
  <c r="BW30" s="1"/>
  <c r="BX30" l="1"/>
  <c r="BY30" s="1"/>
  <c r="BV31"/>
  <c r="BW31" s="1"/>
  <c r="AX32"/>
  <c r="AY32" s="1"/>
  <c r="BX31" l="1"/>
  <c r="BY31" s="1"/>
  <c r="AX33"/>
  <c r="AY33" s="1"/>
  <c r="BV32"/>
  <c r="BW32" s="1"/>
  <c r="BX32" l="1"/>
  <c r="BY32" s="1"/>
  <c r="BV33"/>
  <c r="BW33" s="1"/>
  <c r="BX33" s="1"/>
  <c r="BY33" s="1"/>
  <c r="AX34"/>
  <c r="AY34" s="1"/>
  <c r="AX35" l="1"/>
  <c r="AY35" s="1"/>
  <c r="BV34"/>
  <c r="BW34" s="1"/>
  <c r="BX34" s="1"/>
  <c r="BY34" s="1"/>
  <c r="BV35" l="1"/>
  <c r="BW35" s="1"/>
  <c r="BX35" s="1"/>
  <c r="BY35" s="1"/>
  <c r="AX36"/>
  <c r="AY36" s="1"/>
  <c r="AX37" l="1"/>
  <c r="AY37" s="1"/>
  <c r="BV36"/>
  <c r="BW36" s="1"/>
  <c r="BX36" s="1"/>
  <c r="BY36" s="1"/>
  <c r="AX38" l="1"/>
  <c r="AY38" s="1"/>
  <c r="BV37"/>
  <c r="BW37" s="1"/>
  <c r="BX37" l="1"/>
  <c r="BY37" s="1"/>
  <c r="AX39"/>
  <c r="AY39" s="1"/>
  <c r="BV38"/>
  <c r="BW38" s="1"/>
  <c r="BX38" l="1"/>
  <c r="BY38" s="1"/>
  <c r="AX40"/>
  <c r="AY40" s="1"/>
  <c r="BV39"/>
  <c r="BW39" s="1"/>
  <c r="BX39" s="1"/>
  <c r="BY39" s="1"/>
  <c r="BV40" l="1"/>
  <c r="BW40" l="1"/>
  <c r="BV41"/>
  <c r="AY41"/>
  <c r="BX40" l="1"/>
  <c r="BX41" s="1"/>
  <c r="H3" s="1"/>
  <c r="BW41"/>
  <c r="H2" s="1"/>
  <c r="BY40" l="1"/>
  <c r="BY41" s="1"/>
  <c r="H4" s="1"/>
</calcChain>
</file>

<file path=xl/comments1.xml><?xml version="1.0" encoding="utf-8"?>
<comments xmlns="http://schemas.openxmlformats.org/spreadsheetml/2006/main">
  <authors>
    <author>umpako09</author>
  </authors>
  <commentList>
    <comment ref="Y26" authorId="0">
      <text>
        <r>
          <rPr>
            <b/>
            <sz val="9"/>
            <color indexed="81"/>
            <rFont val="Tahoma"/>
            <family val="2"/>
            <charset val="238"/>
          </rPr>
          <t>umpako09:</t>
        </r>
        <r>
          <rPr>
            <sz val="9"/>
            <color indexed="81"/>
            <rFont val="Tahoma"/>
            <family val="2"/>
            <charset val="238"/>
          </rPr>
          <t xml:space="preserve">
w umowie tylko stary nr PPE do wyjaśnienia przez jednostkę</t>
        </r>
      </text>
    </comment>
    <comment ref="AN35" authorId="0">
      <text>
        <r>
          <rPr>
            <b/>
            <sz val="9"/>
            <color indexed="81"/>
            <rFont val="Tahoma"/>
            <family val="2"/>
            <charset val="238"/>
          </rPr>
          <t>umpako09: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<sst xmlns="http://schemas.openxmlformats.org/spreadsheetml/2006/main" count="1127" uniqueCount="317">
  <si>
    <t>Zamawiający/ Nabywca</t>
  </si>
  <si>
    <t>Numer PPE</t>
  </si>
  <si>
    <t>Taryfa dystrybucyjna</t>
  </si>
  <si>
    <t>Profil - planowane zużycie roczne</t>
  </si>
  <si>
    <t>Nazwa</t>
  </si>
  <si>
    <t>Kod</t>
  </si>
  <si>
    <t>Poczta</t>
  </si>
  <si>
    <t>Miejscowość</t>
  </si>
  <si>
    <t>Adres</t>
  </si>
  <si>
    <t>NIP</t>
  </si>
  <si>
    <t>Ulica</t>
  </si>
  <si>
    <t>Nr lokalu</t>
  </si>
  <si>
    <t>C11</t>
  </si>
  <si>
    <t>Nr licznika</t>
  </si>
  <si>
    <t xml:space="preserve">Kod pocztowy
</t>
  </si>
  <si>
    <t xml:space="preserve">Kod pocztowy
 </t>
  </si>
  <si>
    <t xml:space="preserve">Nazwa </t>
  </si>
  <si>
    <t xml:space="preserve">Poczta </t>
  </si>
  <si>
    <t>Nazwa ppe</t>
  </si>
  <si>
    <t>Moc umowna         kW</t>
  </si>
  <si>
    <t>2</t>
  </si>
  <si>
    <t>Odbiorca/Adresat faktury</t>
  </si>
  <si>
    <t>G11</t>
  </si>
  <si>
    <t>I strefa kWh</t>
  </si>
  <si>
    <t>II strefa kWh</t>
  </si>
  <si>
    <t>III strefa kWh</t>
  </si>
  <si>
    <t>IV strefa kWh</t>
  </si>
  <si>
    <t>Suma     kWh</t>
  </si>
  <si>
    <t>Dane PPE</t>
  </si>
  <si>
    <t>Nr posesji</t>
  </si>
  <si>
    <t>27</t>
  </si>
  <si>
    <t>5</t>
  </si>
  <si>
    <t>4</t>
  </si>
  <si>
    <t>3</t>
  </si>
  <si>
    <t>7</t>
  </si>
  <si>
    <t>1</t>
  </si>
  <si>
    <t>17</t>
  </si>
  <si>
    <t>18</t>
  </si>
  <si>
    <t>9</t>
  </si>
  <si>
    <t>16</t>
  </si>
  <si>
    <t>6</t>
  </si>
  <si>
    <t>28</t>
  </si>
  <si>
    <t>13</t>
  </si>
  <si>
    <t>8</t>
  </si>
  <si>
    <t>14</t>
  </si>
  <si>
    <t>26</t>
  </si>
  <si>
    <t>C21</t>
  </si>
  <si>
    <t>Ilość miesięcy</t>
  </si>
  <si>
    <t>Koszt energii elektrycznej</t>
  </si>
  <si>
    <t>Cena jednostkowa opłaty abonamentowej [zł/mc]</t>
  </si>
  <si>
    <t>Koszt opłaty abonamentowej</t>
  </si>
  <si>
    <t>Cena jednostkowa opłaty przejściowej [zł/kW/mc]</t>
  </si>
  <si>
    <t>Koszt opłaty przejściowej</t>
  </si>
  <si>
    <t>Cena jednostkowa składnika stałego stawki sieciowej [zł/kW/mc]</t>
  </si>
  <si>
    <t>Koszt składnika stałego stawki sieciowej</t>
  </si>
  <si>
    <t>Cena jednostkowa opłaty OZE [zł/kWh]</t>
  </si>
  <si>
    <t>Cena jednostkowa stawki opłaty jakościowej [zł/kWh]</t>
  </si>
  <si>
    <t>Koszt  opłaty jakościowej</t>
  </si>
  <si>
    <t>Cena jednostkowa stawki opłaty kogeneracyjnej  [zł/kWh]</t>
  </si>
  <si>
    <t>Koszt opłaty kogeneracyjnej</t>
  </si>
  <si>
    <t>Wskaźnik opłaty mocowej</t>
  </si>
  <si>
    <t>Koszt opłaty mocowej</t>
  </si>
  <si>
    <t>Cena jednostkowa składnika zmiennego stawki sieciowej  [zł/kWh]                S1</t>
  </si>
  <si>
    <t>Koszt składnika zmiennego stawki sieciowej               S1</t>
  </si>
  <si>
    <t>Cena jednostkowa składnika zmiennego stawki sieciowej  [zł/kWh]                S2</t>
  </si>
  <si>
    <t>Koszt składnika zmiennego stawki sieciowej               S2</t>
  </si>
  <si>
    <t>Cena jednostkowa składnika zmiennego stawki sieciowej  [zł/kWh]                S3</t>
  </si>
  <si>
    <t>Koszt składnika zmiennego stawki sieciowej               S3</t>
  </si>
  <si>
    <t>Koszty dystrybucji netto</t>
  </si>
  <si>
    <t>Koszty energii netto</t>
  </si>
  <si>
    <t>Koszt oferty netto</t>
  </si>
  <si>
    <t>VAT</t>
  </si>
  <si>
    <t>Koszt oferty brutto</t>
  </si>
  <si>
    <t>Koszt opłaty OZE</t>
  </si>
  <si>
    <t>Lp.</t>
  </si>
  <si>
    <t>Cena jednostkowa opłaty mocowej  [zł/kWh] lub [zł/mc]</t>
  </si>
  <si>
    <t>Cena oferty netto ogółem</t>
  </si>
  <si>
    <t>Cena oferty brutto ogółem</t>
  </si>
  <si>
    <t>10</t>
  </si>
  <si>
    <t>ID firmy</t>
  </si>
  <si>
    <t>LP firmy</t>
  </si>
  <si>
    <t>Suma     MWh</t>
  </si>
  <si>
    <t>Cena energii elektrycznej w zł/MWh</t>
  </si>
  <si>
    <t>39</t>
  </si>
  <si>
    <t>29</t>
  </si>
  <si>
    <t>5a</t>
  </si>
  <si>
    <t>Moc instalacji wytwórczej</t>
  </si>
  <si>
    <t>VAT 23 %</t>
  </si>
  <si>
    <t/>
  </si>
  <si>
    <t>Koszty</t>
  </si>
  <si>
    <t>Centrum Kultury Agora</t>
  </si>
  <si>
    <t>51-111</t>
  </si>
  <si>
    <t>Wrocław</t>
  </si>
  <si>
    <t xml:space="preserve">Serbska </t>
  </si>
  <si>
    <t>Gmina Wrocław</t>
  </si>
  <si>
    <t>50-141</t>
  </si>
  <si>
    <t>pl.Nowy Targ</t>
  </si>
  <si>
    <t>1-8</t>
  </si>
  <si>
    <t>pl. Nowy Targ</t>
  </si>
  <si>
    <t>Ekosystem Sp. z o.o.</t>
  </si>
  <si>
    <t>53-633</t>
  </si>
  <si>
    <t>ul. Kazimierza Michalczyka</t>
  </si>
  <si>
    <t>Wrocławski Teatr Współczesny im. Marii i Edmunda Wiercińskich</t>
  </si>
  <si>
    <t>50-132</t>
  </si>
  <si>
    <t>ul Rzeźnicza</t>
  </si>
  <si>
    <t>Serbska</t>
  </si>
  <si>
    <t>Urząd Miejski Wrocławia</t>
  </si>
  <si>
    <t>Liceum Ogólnokształacące nr VII im. K.K. Baczyńskiego</t>
  </si>
  <si>
    <t>53-410</t>
  </si>
  <si>
    <t>Krucza</t>
  </si>
  <si>
    <t>Przedszkole Nr 108 we Wrocławiu</t>
  </si>
  <si>
    <t>53-312</t>
  </si>
  <si>
    <t>Drukarska</t>
  </si>
  <si>
    <t>8a</t>
  </si>
  <si>
    <t xml:space="preserve">Przedszkole nr 121 "zielone Przedszkole" </t>
  </si>
  <si>
    <t>51-621</t>
  </si>
  <si>
    <t>Tramwajowa</t>
  </si>
  <si>
    <t>Przedszkole nr 10 Przedszkole na każdą pogodę</t>
  </si>
  <si>
    <t>54-060</t>
  </si>
  <si>
    <t>Piotrkowska</t>
  </si>
  <si>
    <t>Zespół szkolno-przedszkolny nr 14</t>
  </si>
  <si>
    <t>54-031</t>
  </si>
  <si>
    <t>Częstochowska</t>
  </si>
  <si>
    <t>Przedszkole nr 56 "Niezapominajka"</t>
  </si>
  <si>
    <t>52-314</t>
  </si>
  <si>
    <t xml:space="preserve">Wałbrzyska </t>
  </si>
  <si>
    <t>2A</t>
  </si>
  <si>
    <t>52-311</t>
  </si>
  <si>
    <t>Dożynkowa</t>
  </si>
  <si>
    <t>6A</t>
  </si>
  <si>
    <t>Przedszkole nr 66 Bajkolandia</t>
  </si>
  <si>
    <t>54-004</t>
  </si>
  <si>
    <t xml:space="preserve">Łączna </t>
  </si>
  <si>
    <t>1 do 5</t>
  </si>
  <si>
    <t>Szkoła Podstawowa Nr 96</t>
  </si>
  <si>
    <t>50-425</t>
  </si>
  <si>
    <t xml:space="preserve">Krakowska </t>
  </si>
  <si>
    <t xml:space="preserve">Szkoła Podstawowa nr 99 im. T. Kosiuszki </t>
  </si>
  <si>
    <t>52-026</t>
  </si>
  <si>
    <t>Głubczycka</t>
  </si>
  <si>
    <t>Szkoła Podstawowa nr 108 we Wrocławiu</t>
  </si>
  <si>
    <t>50-254</t>
  </si>
  <si>
    <t>Bolesława Chrobrego</t>
  </si>
  <si>
    <t>Szkoła Podstawowa nr 118</t>
  </si>
  <si>
    <t>54-130</t>
  </si>
  <si>
    <t xml:space="preserve">Bulwar Ikara </t>
  </si>
  <si>
    <t>Wrocławskie Centrum Opieki i Wychowania</t>
  </si>
  <si>
    <t>50-553</t>
  </si>
  <si>
    <t>Borowska</t>
  </si>
  <si>
    <t>181-187</t>
  </si>
  <si>
    <t>51-180</t>
  </si>
  <si>
    <t>Kamieńskiego</t>
  </si>
  <si>
    <t>Zespół Szkolno-Przedszkolny nr 5</t>
  </si>
  <si>
    <t>51-004</t>
  </si>
  <si>
    <t>Osobowicka</t>
  </si>
  <si>
    <t>Zespół szkolno-Przedszkolny nr 20</t>
  </si>
  <si>
    <t>54-061</t>
  </si>
  <si>
    <t xml:space="preserve">Karpnicka </t>
  </si>
  <si>
    <t>Zespół Szkolno-Przedszkolny Nr 25 Wrocław</t>
  </si>
  <si>
    <t>52-235</t>
  </si>
  <si>
    <t>Asfaltowa</t>
  </si>
  <si>
    <t>Wrocławski Zespół Żłobków</t>
  </si>
  <si>
    <t>53-609</t>
  </si>
  <si>
    <t>Fabryczna</t>
  </si>
  <si>
    <t>Sportowa Szkoła Podstawowa nr 72</t>
  </si>
  <si>
    <t>53-335</t>
  </si>
  <si>
    <t>Trwała</t>
  </si>
  <si>
    <t>17-19</t>
  </si>
  <si>
    <t>Zespół Szkolno-Przedszkolny nr 19</t>
  </si>
  <si>
    <t>53-135</t>
  </si>
  <si>
    <t>Januszowicka</t>
  </si>
  <si>
    <t>35-37</t>
  </si>
  <si>
    <t>Przedszkole nr 91 Nasz Domek</t>
  </si>
  <si>
    <t>53-416</t>
  </si>
  <si>
    <t>Zaporoska</t>
  </si>
  <si>
    <t>52a</t>
  </si>
  <si>
    <t>Budyenk użyteczności publicznej - urząd miasta - 0779/17</t>
  </si>
  <si>
    <t>SALA GIMNASTYCZNA VII LO</t>
  </si>
  <si>
    <t>Przedszkole Nr 108</t>
  </si>
  <si>
    <t>Przedszkole nr 121</t>
  </si>
  <si>
    <t>Przedszkole nr 24</t>
  </si>
  <si>
    <t>DUZA Niezapominajka</t>
  </si>
  <si>
    <t>WIELKA Niezapominajka</t>
  </si>
  <si>
    <t>Przedszkole nr 66</t>
  </si>
  <si>
    <t>Szkoła Podstawowa nr 99</t>
  </si>
  <si>
    <t>Szkoła Podstawowa nr 108</t>
  </si>
  <si>
    <t>Dom dziecka</t>
  </si>
  <si>
    <t xml:space="preserve"> ZSP 20</t>
  </si>
  <si>
    <t>Publiczny Zespół Szkolno-Przedszkolny</t>
  </si>
  <si>
    <t>Żłobek nr 2</t>
  </si>
  <si>
    <t>Żłobek nr 3</t>
  </si>
  <si>
    <t>Żłobek nr 5</t>
  </si>
  <si>
    <t>Żłobek nr 7</t>
  </si>
  <si>
    <t>Żłobek nr 13</t>
  </si>
  <si>
    <t>Żłobek nr 16</t>
  </si>
  <si>
    <t>Żłobek nr 17</t>
  </si>
  <si>
    <t>Sportowa Szkoła Podstawowa</t>
  </si>
  <si>
    <t>Szkoła  Podsatwowa nr 47</t>
  </si>
  <si>
    <t>Przedszkole nr 19</t>
  </si>
  <si>
    <t>Punkt selektywnej zbiórki odpadów komunalnych</t>
  </si>
  <si>
    <t>Teatr</t>
  </si>
  <si>
    <t>50-502</t>
  </si>
  <si>
    <t>Hubska</t>
  </si>
  <si>
    <t>8-16</t>
  </si>
  <si>
    <t>54-047</t>
  </si>
  <si>
    <t>54-030</t>
  </si>
  <si>
    <t xml:space="preserve">Dębicka </t>
  </si>
  <si>
    <t>Wałbrzyska</t>
  </si>
  <si>
    <t xml:space="preserve">Dożynkowa </t>
  </si>
  <si>
    <t>1  do 5</t>
  </si>
  <si>
    <t>Krakowska</t>
  </si>
  <si>
    <t>53-026</t>
  </si>
  <si>
    <t>Bolesława Chrobrewgo</t>
  </si>
  <si>
    <t>Karpnicka</t>
  </si>
  <si>
    <t>54-438</t>
  </si>
  <si>
    <t xml:space="preserve">Zemska </t>
  </si>
  <si>
    <t>54-234</t>
  </si>
  <si>
    <t>Białowieska</t>
  </si>
  <si>
    <t>54-142</t>
  </si>
  <si>
    <t xml:space="preserve">Dokerska </t>
  </si>
  <si>
    <t>53-311</t>
  </si>
  <si>
    <t>50-550</t>
  </si>
  <si>
    <t>Wieczysta</t>
  </si>
  <si>
    <t>52-130</t>
  </si>
  <si>
    <t>Sygnałowa</t>
  </si>
  <si>
    <t>51-168</t>
  </si>
  <si>
    <t>Sołtysowicka</t>
  </si>
  <si>
    <t>29j</t>
  </si>
  <si>
    <t>35/37</t>
  </si>
  <si>
    <t>Kutnowska</t>
  </si>
  <si>
    <t>52A</t>
  </si>
  <si>
    <t>54-405</t>
  </si>
  <si>
    <t>ul. Szwajcarska</t>
  </si>
  <si>
    <t>590322415101630387</t>
  </si>
  <si>
    <t>590322415103310294</t>
  </si>
  <si>
    <t>590322415101242498</t>
  </si>
  <si>
    <t>A321888082764</t>
  </si>
  <si>
    <t>590322415102573430</t>
  </si>
  <si>
    <t>311600054514</t>
  </si>
  <si>
    <t>590322415103356926</t>
  </si>
  <si>
    <t>590322415101292240</t>
  </si>
  <si>
    <t>590322415104326058</t>
  </si>
  <si>
    <t>590322415102065614</t>
  </si>
  <si>
    <t>32608130</t>
  </si>
  <si>
    <t>590322415100996095</t>
  </si>
  <si>
    <t>03373257</t>
  </si>
  <si>
    <t>590322415102122577</t>
  </si>
  <si>
    <t>590322415101547715</t>
  </si>
  <si>
    <t>N511600001374</t>
  </si>
  <si>
    <t>590322415102434786</t>
  </si>
  <si>
    <t>590322415103803048</t>
  </si>
  <si>
    <t>311500017141</t>
  </si>
  <si>
    <t>590322415101965250</t>
  </si>
  <si>
    <t>590322415102948009</t>
  </si>
  <si>
    <t>N311900127059</t>
  </si>
  <si>
    <t>590322415100492771</t>
  </si>
  <si>
    <t>N311600053160</t>
  </si>
  <si>
    <t>590322415104383495</t>
  </si>
  <si>
    <t>N311600052118</t>
  </si>
  <si>
    <t>590322415102249625</t>
  </si>
  <si>
    <t>590322415104705143</t>
  </si>
  <si>
    <t>590322415101478927</t>
  </si>
  <si>
    <t>590322415103911101</t>
  </si>
  <si>
    <t>590322415101896318</t>
  </si>
  <si>
    <t>590322415100017684</t>
  </si>
  <si>
    <t>590322415102769697</t>
  </si>
  <si>
    <t>590322415104159052</t>
  </si>
  <si>
    <t>590322415104595706</t>
  </si>
  <si>
    <t>590322415102531591</t>
  </si>
  <si>
    <t>590322415102193706</t>
  </si>
  <si>
    <t>03278742</t>
  </si>
  <si>
    <t>590322415103856730</t>
  </si>
  <si>
    <t>311686043246</t>
  </si>
  <si>
    <t>590322415101658770</t>
  </si>
  <si>
    <t>A311786056824</t>
  </si>
  <si>
    <t>590322415102621544</t>
  </si>
  <si>
    <t>N312400042269</t>
  </si>
  <si>
    <t>590322415101052912</t>
  </si>
  <si>
    <t>Prosument</t>
  </si>
  <si>
    <t>Wytwórca</t>
  </si>
  <si>
    <t>Umowa rozliczania instalacji wytwórczej</t>
  </si>
  <si>
    <t>net-billing</t>
  </si>
  <si>
    <t>net-metering</t>
  </si>
  <si>
    <t>Sposób rozliczania produkcji energii elektrycznej z OZE</t>
  </si>
  <si>
    <t>OSD</t>
  </si>
  <si>
    <t>Obecny sprzedawca</t>
  </si>
  <si>
    <t>TAURON Dystrybucja SA</t>
  </si>
  <si>
    <t>TAURON Sprzedaż sp. z o.o.</t>
  </si>
  <si>
    <t>Indywidualna</t>
  </si>
  <si>
    <t>indywidualna</t>
  </si>
  <si>
    <t>indywidualna/dokument papierowy/poczta</t>
  </si>
  <si>
    <t>papierowa</t>
  </si>
  <si>
    <t>papierowo/ mailowo</t>
  </si>
  <si>
    <t>elektronicznie</t>
  </si>
  <si>
    <t>Sposób wystawiania faktur</t>
  </si>
  <si>
    <t>Czy ma umowę z kompleksową (UK) ?</t>
  </si>
  <si>
    <t>Czy ma wyodrębnioną umowę z OSD?</t>
  </si>
  <si>
    <t xml:space="preserve">Wypowiedzenie dotychczasowej US/UK </t>
  </si>
  <si>
    <t>Doprowadzenie do zawarcia UD</t>
  </si>
  <si>
    <t xml:space="preserve"> Zawarcie UD </t>
  </si>
  <si>
    <t xml:space="preserve">Przeprowadzenie procesu ZS </t>
  </si>
  <si>
    <t>Data wejścia ceny w życie</t>
  </si>
  <si>
    <t>tak</t>
  </si>
  <si>
    <t>nie</t>
  </si>
  <si>
    <t>wniosek</t>
  </si>
  <si>
    <t>wniosek (zawarcie obowiazującej aktualnie UK)</t>
  </si>
  <si>
    <t>01.01.2025</t>
  </si>
  <si>
    <t>wniosel</t>
  </si>
  <si>
    <t>B21</t>
  </si>
  <si>
    <t>Cena/Grupa taryfowa</t>
  </si>
  <si>
    <t>Cena jednostkowa składnika zmiennego stawki sieciowej  [zł/kWh]       S1</t>
  </si>
  <si>
    <t>Cena jednostkowa opłaty mocowej [zł/mc] G, C1x do 16 kW</t>
  </si>
  <si>
    <t>Cena jednostkowa opłaty mocowej  [zł/kWh]  C1x 16 kW i więcej, C21, B21</t>
  </si>
  <si>
    <t>Typ zawarcia UD [na wniosek          /na oświadczenie]</t>
  </si>
  <si>
    <t>Cena jednostkowa netto energii elektrycznej                  w zł/ MWh</t>
  </si>
  <si>
    <t>W powyżej zaznaczonej komórce H1 należy wpisać cenę jednostkową za 1 MWh zachowując format ceny.</t>
  </si>
  <si>
    <t>Załącznik Nr a  do zal 4 do  SWZ 
– arkusz kalkulacyjny oferty Część 2 - obiekty z OZE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</si>
</sst>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164" formatCode="[$-415]General"/>
    <numFmt numFmtId="165" formatCode="#,##0.00&quot; &quot;[$zł-415];[Red]&quot;-&quot;#,##0.00&quot; &quot;[$zł-415]"/>
    <numFmt numFmtId="166" formatCode="0.000"/>
  </numFmts>
  <fonts count="19"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 Nova Cond Light"/>
      <family val="2"/>
    </font>
    <font>
      <sz val="9"/>
      <color theme="1"/>
      <name val="Arial Nova Cond Light"/>
      <family val="2"/>
    </font>
    <font>
      <sz val="9"/>
      <name val="Arial Nova Cond Light"/>
      <family val="2"/>
    </font>
    <font>
      <b/>
      <i/>
      <sz val="11"/>
      <name val="Arial Nova Cond Light"/>
      <family val="2"/>
    </font>
    <font>
      <b/>
      <sz val="11"/>
      <name val="Arial Nova Cond Light"/>
      <family val="2"/>
    </font>
    <font>
      <sz val="11"/>
      <color indexed="8"/>
      <name val="Arial Nova Cond Light"/>
      <family val="2"/>
    </font>
    <font>
      <sz val="11"/>
      <name val="Arial Nova Cond Light"/>
      <family val="2"/>
    </font>
    <font>
      <sz val="11"/>
      <color rgb="FFFF0000"/>
      <name val="Arial Nova Cond Light"/>
      <family val="2"/>
    </font>
    <font>
      <b/>
      <sz val="11"/>
      <color indexed="8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4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2" fillId="0" borderId="0"/>
    <xf numFmtId="0" fontId="3" fillId="0" borderId="0"/>
    <xf numFmtId="164" fontId="6" fillId="0" borderId="0"/>
    <xf numFmtId="0" fontId="7" fillId="0" borderId="0"/>
    <xf numFmtId="165" fontId="7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11" fillId="0" borderId="0" xfId="0" applyFont="1"/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0" fillId="0" borderId="1" xfId="10" applyNumberFormat="1" applyFont="1" applyFill="1" applyBorder="1"/>
    <xf numFmtId="44" fontId="16" fillId="0" borderId="1" xfId="10" applyFont="1" applyFill="1" applyBorder="1" applyAlignment="1"/>
    <xf numFmtId="0" fontId="16" fillId="0" borderId="1" xfId="10" applyNumberFormat="1" applyFont="1" applyFill="1" applyBorder="1" applyAlignment="1"/>
    <xf numFmtId="44" fontId="16" fillId="0" borderId="1" xfId="10" applyFont="1" applyFill="1" applyBorder="1" applyAlignment="1">
      <alignment horizontal="right" wrapText="1"/>
    </xf>
    <xf numFmtId="44" fontId="16" fillId="0" borderId="1" xfId="10" applyFont="1" applyFill="1" applyBorder="1"/>
    <xf numFmtId="0" fontId="15" fillId="0" borderId="0" xfId="1" applyNumberFormat="1" applyFont="1" applyFill="1"/>
    <xf numFmtId="0" fontId="15" fillId="0" borderId="0" xfId="1" applyNumberFormat="1" applyFont="1" applyFill="1" applyAlignment="1">
      <alignment horizontal="center"/>
    </xf>
    <xf numFmtId="0" fontId="15" fillId="0" borderId="0" xfId="1" applyNumberFormat="1" applyFont="1" applyFill="1" applyAlignment="1">
      <alignment horizontal="right"/>
    </xf>
    <xf numFmtId="0" fontId="16" fillId="0" borderId="0" xfId="1" applyNumberFormat="1" applyFont="1" applyFill="1"/>
    <xf numFmtId="44" fontId="15" fillId="0" borderId="0" xfId="10" applyFont="1" applyFill="1"/>
    <xf numFmtId="44" fontId="14" fillId="0" borderId="1" xfId="10" applyFont="1" applyFill="1" applyBorder="1"/>
    <xf numFmtId="44" fontId="14" fillId="0" borderId="2" xfId="10" applyFont="1" applyFill="1" applyBorder="1"/>
    <xf numFmtId="0" fontId="15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10" applyNumberFormat="1" applyFont="1" applyFill="1" applyBorder="1" applyAlignment="1">
      <alignment horizontal="center" wrapText="1"/>
    </xf>
    <xf numFmtId="44" fontId="16" fillId="0" borderId="1" xfId="10" applyFont="1" applyFill="1" applyBorder="1" applyAlignment="1">
      <alignment horizont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6" fillId="0" borderId="1" xfId="0" applyFont="1" applyFill="1" applyBorder="1"/>
    <xf numFmtId="49" fontId="10" fillId="0" borderId="1" xfId="0" applyNumberFormat="1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right"/>
    </xf>
    <xf numFmtId="0" fontId="16" fillId="0" borderId="1" xfId="1" applyNumberFormat="1" applyFont="1" applyFill="1" applyBorder="1"/>
    <xf numFmtId="166" fontId="16" fillId="0" borderId="1" xfId="1" applyNumberFormat="1" applyFont="1" applyFill="1" applyBorder="1"/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left"/>
    </xf>
    <xf numFmtId="14" fontId="16" fillId="0" borderId="1" xfId="0" applyNumberFormat="1" applyFont="1" applyFill="1" applyBorder="1" applyAlignment="1">
      <alignment horizontal="center"/>
    </xf>
    <xf numFmtId="166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right" vertical="center" wrapText="1"/>
    </xf>
    <xf numFmtId="1" fontId="16" fillId="0" borderId="1" xfId="0" applyNumberFormat="1" applyFont="1" applyFill="1" applyBorder="1" applyAlignment="1">
      <alignment horizontal="right"/>
    </xf>
    <xf numFmtId="0" fontId="14" fillId="0" borderId="1" xfId="0" applyFont="1" applyFill="1" applyBorder="1"/>
    <xf numFmtId="0" fontId="14" fillId="0" borderId="0" xfId="1" applyNumberFormat="1" applyFont="1" applyFill="1"/>
    <xf numFmtId="0" fontId="10" fillId="0" borderId="1" xfId="0" applyFont="1" applyFill="1" applyBorder="1" applyAlignment="1">
      <alignment horizontal="right"/>
    </xf>
    <xf numFmtId="0" fontId="16" fillId="0" borderId="0" xfId="0" applyFont="1" applyFill="1"/>
    <xf numFmtId="0" fontId="17" fillId="0" borderId="1" xfId="0" applyFont="1" applyFill="1" applyBorder="1" applyAlignment="1">
      <alignment horizontal="left"/>
    </xf>
    <xf numFmtId="49" fontId="10" fillId="0" borderId="1" xfId="0" applyNumberFormat="1" applyFont="1" applyFill="1" applyBorder="1"/>
    <xf numFmtId="0" fontId="10" fillId="0" borderId="8" xfId="0" applyFont="1" applyFill="1" applyBorder="1" applyAlignment="1">
      <alignment horizontal="left"/>
    </xf>
    <xf numFmtId="0" fontId="18" fillId="0" borderId="0" xfId="1" applyNumberFormat="1" applyFont="1" applyFill="1"/>
    <xf numFmtId="44" fontId="15" fillId="0" borderId="0" xfId="1" applyNumberFormat="1" applyFont="1" applyFill="1"/>
    <xf numFmtId="44" fontId="15" fillId="0" borderId="10" xfId="10" applyFont="1" applyFill="1" applyBorder="1"/>
    <xf numFmtId="44" fontId="18" fillId="0" borderId="10" xfId="10" applyFont="1" applyFill="1" applyBorder="1"/>
    <xf numFmtId="2" fontId="14" fillId="2" borderId="1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/>
    </xf>
    <xf numFmtId="0" fontId="15" fillId="0" borderId="6" xfId="1" applyNumberFormat="1" applyFont="1" applyFill="1" applyBorder="1" applyAlignment="1">
      <alignment horizontal="center" vertical="center"/>
    </xf>
    <xf numFmtId="0" fontId="15" fillId="0" borderId="7" xfId="1" applyNumberFormat="1" applyFont="1" applyFill="1" applyBorder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/>
    </xf>
  </cellXfs>
  <cellStyles count="11">
    <cellStyle name="Excel Built-in Normal" xfId="1"/>
    <cellStyle name="Excel Built-in Normal 1" xfId="2"/>
    <cellStyle name="Heading" xfId="3"/>
    <cellStyle name="Heading1" xfId="4"/>
    <cellStyle name="Normalny" xfId="0" builtinId="0" customBuiltin="1"/>
    <cellStyle name="Normalny 2" xfId="5"/>
    <cellStyle name="Normalny 3" xfId="6"/>
    <cellStyle name="Normalny 4" xfId="7"/>
    <cellStyle name="Result" xfId="8"/>
    <cellStyle name="Result2" xfId="9"/>
    <cellStyle name="Walutowy" xfId="10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43"/>
  <sheetViews>
    <sheetView tabSelected="1" zoomScale="70" zoomScaleNormal="70" workbookViewId="0">
      <selection activeCell="L47" sqref="L47"/>
    </sheetView>
  </sheetViews>
  <sheetFormatPr defaultColWidth="8.5" defaultRowHeight="14.25"/>
  <cols>
    <col min="1" max="1" width="8.5" style="11"/>
    <col min="2" max="3" width="8.5" style="12"/>
    <col min="4" max="4" width="37.125" style="11" customWidth="1"/>
    <col min="5" max="5" width="14.375" style="12" customWidth="1"/>
    <col min="6" max="6" width="7.5" style="11" customWidth="1"/>
    <col min="7" max="7" width="15.375" style="11" customWidth="1"/>
    <col min="8" max="8" width="17" style="11" customWidth="1"/>
    <col min="9" max="9" width="19.375" style="11" customWidth="1"/>
    <col min="10" max="10" width="6.625" style="12" customWidth="1"/>
    <col min="11" max="11" width="5.375" style="11" customWidth="1"/>
    <col min="12" max="12" width="45.625" style="11" customWidth="1"/>
    <col min="13" max="13" width="8.75" style="12" customWidth="1"/>
    <col min="14" max="14" width="14" style="11" customWidth="1"/>
    <col min="15" max="15" width="18.25" style="11" customWidth="1"/>
    <col min="16" max="16" width="5.875" style="12" customWidth="1"/>
    <col min="17" max="17" width="5.375" style="11" customWidth="1"/>
    <col min="18" max="18" width="41.125" style="11" customWidth="1"/>
    <col min="19" max="19" width="8.5" style="12" customWidth="1"/>
    <col min="20" max="20" width="9.375" style="11" customWidth="1"/>
    <col min="21" max="21" width="10.875" style="11" customWidth="1"/>
    <col min="22" max="22" width="16.375" style="11" customWidth="1"/>
    <col min="23" max="23" width="6.5" style="11" customWidth="1"/>
    <col min="24" max="24" width="4.875" style="11" customWidth="1"/>
    <col min="25" max="25" width="16.375" style="13" customWidth="1"/>
    <col min="26" max="26" width="11.875" style="13" customWidth="1"/>
    <col min="27" max="27" width="17.125" style="13" customWidth="1"/>
    <col min="28" max="28" width="18.875" style="13" customWidth="1"/>
    <col min="29" max="29" width="10.375" style="13" customWidth="1"/>
    <col min="30" max="34" width="10.625" style="12" customWidth="1"/>
    <col min="35" max="35" width="11.625" style="12" customWidth="1"/>
    <col min="36" max="36" width="11.375" style="12" customWidth="1"/>
    <col min="37" max="37" width="10.625" style="12" customWidth="1"/>
    <col min="38" max="39" width="9.125" style="13" customWidth="1"/>
    <col min="40" max="40" width="9.375" style="13" customWidth="1"/>
    <col min="41" max="41" width="11" style="12" customWidth="1"/>
    <col min="42" max="42" width="7.25" style="12" customWidth="1"/>
    <col min="43" max="43" width="8.5" style="11" customWidth="1"/>
    <col min="44" max="44" width="8.75" style="11" customWidth="1"/>
    <col min="45" max="45" width="8.5" style="11" customWidth="1"/>
    <col min="46" max="46" width="8.5" style="14" customWidth="1"/>
    <col min="47" max="48" width="8.5" style="11"/>
    <col min="49" max="49" width="8.625" style="11" customWidth="1"/>
    <col min="50" max="50" width="9.625" style="11" customWidth="1"/>
    <col min="51" max="51" width="12.625" style="11" customWidth="1"/>
    <col min="52" max="52" width="14.125" style="11" customWidth="1"/>
    <col min="53" max="53" width="12.875" style="11" customWidth="1"/>
    <col min="54" max="54" width="10.375" style="11" customWidth="1"/>
    <col min="55" max="55" width="11" style="11" customWidth="1"/>
    <col min="56" max="56" width="10" style="11" customWidth="1"/>
    <col min="57" max="57" width="13" style="11" customWidth="1"/>
    <col min="58" max="58" width="8.625" style="11" customWidth="1"/>
    <col min="59" max="59" width="9.25" style="11" customWidth="1"/>
    <col min="60" max="60" width="10.5" style="11" customWidth="1"/>
    <col min="61" max="61" width="12.25" style="11" customWidth="1"/>
    <col min="62" max="62" width="10.25" style="11" customWidth="1"/>
    <col min="63" max="63" width="12.375" style="11" customWidth="1"/>
    <col min="64" max="64" width="8.625" style="13" customWidth="1"/>
    <col min="65" max="65" width="8.625" style="11" customWidth="1"/>
    <col min="66" max="66" width="13.25" style="11" customWidth="1"/>
    <col min="67" max="67" width="12.875" style="11" customWidth="1"/>
    <col min="68" max="68" width="11.75" style="11" customWidth="1"/>
    <col min="69" max="70" width="12.875" style="11" customWidth="1"/>
    <col min="71" max="71" width="11" style="15" customWidth="1"/>
    <col min="72" max="72" width="12.75" style="11" customWidth="1"/>
    <col min="73" max="73" width="13.625" style="11" customWidth="1"/>
    <col min="74" max="74" width="13.375" style="11" customWidth="1"/>
    <col min="75" max="75" width="15.125" style="11" customWidth="1"/>
    <col min="76" max="76" width="13.875" style="11" customWidth="1"/>
    <col min="77" max="77" width="14.125" style="11" customWidth="1"/>
    <col min="78" max="78" width="8.5" style="11"/>
    <col min="79" max="79" width="9.125" style="11" bestFit="1" customWidth="1"/>
    <col min="80" max="80" width="9.875" style="11" bestFit="1" customWidth="1"/>
    <col min="81" max="16384" width="8.5" style="11"/>
  </cols>
  <sheetData>
    <row r="1" spans="1:77" ht="39.950000000000003" customHeight="1">
      <c r="A1" s="62" t="s">
        <v>316</v>
      </c>
      <c r="B1" s="62"/>
      <c r="C1" s="62"/>
      <c r="D1" s="62"/>
      <c r="E1" s="64" t="s">
        <v>314</v>
      </c>
      <c r="F1" s="65"/>
      <c r="G1" s="66"/>
      <c r="H1" s="61">
        <v>0</v>
      </c>
    </row>
    <row r="2" spans="1:77" ht="15">
      <c r="A2" s="62"/>
      <c r="B2" s="62"/>
      <c r="C2" s="62"/>
      <c r="D2" s="62"/>
      <c r="E2" s="67" t="s">
        <v>76</v>
      </c>
      <c r="F2" s="68"/>
      <c r="G2" s="69"/>
      <c r="H2" s="16">
        <f>BW41</f>
        <v>1177464.6499999999</v>
      </c>
    </row>
    <row r="3" spans="1:77" ht="15">
      <c r="A3" s="62"/>
      <c r="B3" s="62"/>
      <c r="C3" s="62"/>
      <c r="D3" s="62"/>
      <c r="E3" s="67" t="s">
        <v>71</v>
      </c>
      <c r="F3" s="68"/>
      <c r="G3" s="69"/>
      <c r="H3" s="16">
        <f>BX41</f>
        <v>270816.89</v>
      </c>
    </row>
    <row r="4" spans="1:77" ht="15">
      <c r="A4" s="62"/>
      <c r="B4" s="62"/>
      <c r="C4" s="62"/>
      <c r="D4" s="62"/>
      <c r="E4" s="70" t="s">
        <v>77</v>
      </c>
      <c r="F4" s="71"/>
      <c r="G4" s="72"/>
      <c r="H4" s="17">
        <f>BY41</f>
        <v>1448281.54</v>
      </c>
    </row>
    <row r="5" spans="1:77" ht="36" customHeight="1">
      <c r="A5" s="63"/>
      <c r="B5" s="63"/>
      <c r="C5" s="63"/>
      <c r="D5" s="63"/>
      <c r="E5" s="73" t="s">
        <v>315</v>
      </c>
      <c r="F5" s="73"/>
      <c r="G5" s="73"/>
      <c r="H5" s="73"/>
      <c r="I5" s="73"/>
      <c r="J5" s="73"/>
      <c r="K5" s="73"/>
      <c r="L5" s="73"/>
    </row>
    <row r="7" spans="1:77" ht="27" customHeight="1">
      <c r="A7" s="74" t="s">
        <v>74</v>
      </c>
      <c r="B7" s="74" t="s">
        <v>79</v>
      </c>
      <c r="C7" s="74" t="s">
        <v>80</v>
      </c>
      <c r="D7" s="74" t="s">
        <v>0</v>
      </c>
      <c r="E7" s="74"/>
      <c r="F7" s="74"/>
      <c r="G7" s="74"/>
      <c r="H7" s="74"/>
      <c r="I7" s="74"/>
      <c r="J7" s="74"/>
      <c r="K7" s="74"/>
      <c r="L7" s="74" t="s">
        <v>21</v>
      </c>
      <c r="M7" s="74"/>
      <c r="N7" s="74"/>
      <c r="O7" s="74"/>
      <c r="P7" s="74"/>
      <c r="Q7" s="74"/>
      <c r="R7" s="74" t="s">
        <v>28</v>
      </c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6" t="s">
        <v>3</v>
      </c>
      <c r="AR7" s="77"/>
      <c r="AS7" s="77"/>
      <c r="AT7" s="77"/>
      <c r="AU7" s="77"/>
      <c r="AV7" s="78"/>
      <c r="AW7" s="75" t="s">
        <v>89</v>
      </c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</row>
    <row r="8" spans="1:77" ht="103.5" customHeight="1">
      <c r="A8" s="74"/>
      <c r="B8" s="74"/>
      <c r="C8" s="74"/>
      <c r="D8" s="18" t="s">
        <v>4</v>
      </c>
      <c r="E8" s="18" t="s">
        <v>9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29</v>
      </c>
      <c r="K8" s="18" t="s">
        <v>11</v>
      </c>
      <c r="L8" s="18" t="s">
        <v>18</v>
      </c>
      <c r="M8" s="18" t="s">
        <v>15</v>
      </c>
      <c r="N8" s="18" t="s">
        <v>7</v>
      </c>
      <c r="O8" s="18" t="s">
        <v>10</v>
      </c>
      <c r="P8" s="18" t="s">
        <v>29</v>
      </c>
      <c r="Q8" s="18" t="s">
        <v>11</v>
      </c>
      <c r="R8" s="18" t="s">
        <v>16</v>
      </c>
      <c r="S8" s="18" t="s">
        <v>14</v>
      </c>
      <c r="T8" s="18" t="s">
        <v>17</v>
      </c>
      <c r="U8" s="18" t="s">
        <v>7</v>
      </c>
      <c r="V8" s="18" t="s">
        <v>10</v>
      </c>
      <c r="W8" s="18" t="s">
        <v>29</v>
      </c>
      <c r="X8" s="18" t="s">
        <v>11</v>
      </c>
      <c r="Y8" s="18" t="s">
        <v>1</v>
      </c>
      <c r="Z8" s="18" t="s">
        <v>13</v>
      </c>
      <c r="AA8" s="18" t="s">
        <v>284</v>
      </c>
      <c r="AB8" s="18" t="s">
        <v>285</v>
      </c>
      <c r="AC8" s="18" t="s">
        <v>294</v>
      </c>
      <c r="AD8" s="19" t="s">
        <v>295</v>
      </c>
      <c r="AE8" s="19" t="s">
        <v>296</v>
      </c>
      <c r="AF8" s="19" t="s">
        <v>297</v>
      </c>
      <c r="AG8" s="19" t="s">
        <v>298</v>
      </c>
      <c r="AH8" s="19" t="s">
        <v>299</v>
      </c>
      <c r="AI8" s="19" t="s">
        <v>313</v>
      </c>
      <c r="AJ8" s="19" t="s">
        <v>300</v>
      </c>
      <c r="AK8" s="19" t="s">
        <v>301</v>
      </c>
      <c r="AL8" s="18" t="s">
        <v>86</v>
      </c>
      <c r="AM8" s="18" t="s">
        <v>280</v>
      </c>
      <c r="AN8" s="18" t="s">
        <v>283</v>
      </c>
      <c r="AO8" s="18" t="s">
        <v>2</v>
      </c>
      <c r="AP8" s="18" t="s">
        <v>19</v>
      </c>
      <c r="AQ8" s="18" t="s">
        <v>23</v>
      </c>
      <c r="AR8" s="18" t="s">
        <v>24</v>
      </c>
      <c r="AS8" s="18" t="s">
        <v>25</v>
      </c>
      <c r="AT8" s="20" t="s">
        <v>26</v>
      </c>
      <c r="AU8" s="18" t="s">
        <v>27</v>
      </c>
      <c r="AV8" s="18" t="s">
        <v>81</v>
      </c>
      <c r="AW8" s="21" t="s">
        <v>47</v>
      </c>
      <c r="AX8" s="21" t="s">
        <v>82</v>
      </c>
      <c r="AY8" s="21" t="s">
        <v>48</v>
      </c>
      <c r="AZ8" s="21" t="s">
        <v>49</v>
      </c>
      <c r="BA8" s="22" t="s">
        <v>50</v>
      </c>
      <c r="BB8" s="21" t="s">
        <v>51</v>
      </c>
      <c r="BC8" s="22" t="s">
        <v>52</v>
      </c>
      <c r="BD8" s="21" t="s">
        <v>53</v>
      </c>
      <c r="BE8" s="22" t="s">
        <v>54</v>
      </c>
      <c r="BF8" s="21" t="s">
        <v>55</v>
      </c>
      <c r="BG8" s="22" t="s">
        <v>73</v>
      </c>
      <c r="BH8" s="21" t="s">
        <v>56</v>
      </c>
      <c r="BI8" s="22" t="s">
        <v>57</v>
      </c>
      <c r="BJ8" s="21" t="s">
        <v>58</v>
      </c>
      <c r="BK8" s="22" t="s">
        <v>59</v>
      </c>
      <c r="BL8" s="21" t="s">
        <v>75</v>
      </c>
      <c r="BM8" s="21" t="s">
        <v>60</v>
      </c>
      <c r="BN8" s="22" t="s">
        <v>61</v>
      </c>
      <c r="BO8" s="21" t="s">
        <v>62</v>
      </c>
      <c r="BP8" s="22" t="s">
        <v>63</v>
      </c>
      <c r="BQ8" s="21" t="s">
        <v>64</v>
      </c>
      <c r="BR8" s="22" t="s">
        <v>65</v>
      </c>
      <c r="BS8" s="23" t="s">
        <v>66</v>
      </c>
      <c r="BT8" s="22" t="s">
        <v>67</v>
      </c>
      <c r="BU8" s="22" t="s">
        <v>68</v>
      </c>
      <c r="BV8" s="22" t="s">
        <v>69</v>
      </c>
      <c r="BW8" s="21" t="s">
        <v>70</v>
      </c>
      <c r="BX8" s="21" t="s">
        <v>87</v>
      </c>
      <c r="BY8" s="21" t="s">
        <v>72</v>
      </c>
    </row>
    <row r="9" spans="1:77" s="14" customFormat="1" ht="13.15" customHeight="1">
      <c r="A9" s="24">
        <v>1</v>
      </c>
      <c r="B9" s="25" t="s">
        <v>35</v>
      </c>
      <c r="C9" s="25" t="s">
        <v>42</v>
      </c>
      <c r="D9" s="26" t="s">
        <v>90</v>
      </c>
      <c r="E9" s="25">
        <v>8951044171</v>
      </c>
      <c r="F9" s="26" t="s">
        <v>91</v>
      </c>
      <c r="G9" s="26" t="s">
        <v>92</v>
      </c>
      <c r="H9" s="26" t="s">
        <v>92</v>
      </c>
      <c r="I9" s="26" t="s">
        <v>93</v>
      </c>
      <c r="J9" s="26" t="s">
        <v>85</v>
      </c>
      <c r="K9" s="24" t="s">
        <v>88</v>
      </c>
      <c r="L9" s="26" t="s">
        <v>90</v>
      </c>
      <c r="M9" s="25" t="s">
        <v>91</v>
      </c>
      <c r="N9" s="26" t="s">
        <v>92</v>
      </c>
      <c r="O9" s="26" t="s">
        <v>105</v>
      </c>
      <c r="P9" s="25" t="s">
        <v>85</v>
      </c>
      <c r="Q9" s="27"/>
      <c r="R9" s="26" t="s">
        <v>90</v>
      </c>
      <c r="S9" s="25" t="s">
        <v>91</v>
      </c>
      <c r="T9" s="26" t="s">
        <v>92</v>
      </c>
      <c r="U9" s="26" t="s">
        <v>92</v>
      </c>
      <c r="V9" s="26" t="s">
        <v>105</v>
      </c>
      <c r="W9" s="26" t="s">
        <v>85</v>
      </c>
      <c r="X9" s="24"/>
      <c r="Y9" s="28" t="s">
        <v>233</v>
      </c>
      <c r="Z9" s="26"/>
      <c r="AA9" s="26" t="s">
        <v>286</v>
      </c>
      <c r="AB9" s="26" t="s">
        <v>287</v>
      </c>
      <c r="AC9" s="26" t="s">
        <v>288</v>
      </c>
      <c r="AD9" s="25" t="s">
        <v>302</v>
      </c>
      <c r="AE9" s="25" t="s">
        <v>303</v>
      </c>
      <c r="AF9" s="25" t="s">
        <v>303</v>
      </c>
      <c r="AG9" s="25" t="s">
        <v>303</v>
      </c>
      <c r="AH9" s="25" t="s">
        <v>303</v>
      </c>
      <c r="AI9" s="25" t="s">
        <v>304</v>
      </c>
      <c r="AJ9" s="25" t="s">
        <v>302</v>
      </c>
      <c r="AK9" s="29">
        <v>45658</v>
      </c>
      <c r="AL9" s="30">
        <v>19.5</v>
      </c>
      <c r="AM9" s="26" t="s">
        <v>278</v>
      </c>
      <c r="AN9" s="26" t="s">
        <v>281</v>
      </c>
      <c r="AO9" s="25" t="s">
        <v>46</v>
      </c>
      <c r="AP9" s="25">
        <v>80</v>
      </c>
      <c r="AQ9" s="31">
        <v>91163</v>
      </c>
      <c r="AR9" s="27">
        <v>0</v>
      </c>
      <c r="AS9" s="27">
        <v>0</v>
      </c>
      <c r="AT9" s="27">
        <v>0</v>
      </c>
      <c r="AU9" s="32">
        <f t="shared" ref="AU9:AU40" si="0">SUM(AQ9:AT9)</f>
        <v>91163</v>
      </c>
      <c r="AV9" s="33">
        <f>AU9/1000</f>
        <v>91.162999999999997</v>
      </c>
      <c r="AW9" s="27">
        <v>12</v>
      </c>
      <c r="AX9" s="27">
        <f>H1</f>
        <v>0</v>
      </c>
      <c r="AY9" s="7">
        <f>ROUND(AV9*AX9,2)</f>
        <v>0</v>
      </c>
      <c r="AZ9" s="25">
        <f>'ceny par. dystr.'!D2</f>
        <v>9.5</v>
      </c>
      <c r="BA9" s="7">
        <f>ROUND(AW9*AZ9,2)</f>
        <v>114</v>
      </c>
      <c r="BB9" s="25">
        <f>'ceny par. dystr.'!D3</f>
        <v>0.08</v>
      </c>
      <c r="BC9" s="7">
        <f>ROUND(BB9*AW9*AP9,2)</f>
        <v>76.8</v>
      </c>
      <c r="BD9" s="25">
        <f>'ceny par. dystr.'!D4</f>
        <v>15.53</v>
      </c>
      <c r="BE9" s="7">
        <f>ROUND(BD9*AW9*AP9,2)</f>
        <v>14908.8</v>
      </c>
      <c r="BF9" s="25">
        <f>'ceny par. dystr.'!D5</f>
        <v>0</v>
      </c>
      <c r="BG9" s="8">
        <f>BF9*AU9</f>
        <v>0</v>
      </c>
      <c r="BH9" s="25">
        <f>'ceny par. dystr.'!D6</f>
        <v>3.1399999999999997E-2</v>
      </c>
      <c r="BI9" s="7">
        <f>ROUND(BH9*AU9,2)</f>
        <v>2862.52</v>
      </c>
      <c r="BJ9" s="25">
        <f>'ceny par. dystr.'!D7</f>
        <v>6.1799999999999997E-3</v>
      </c>
      <c r="BK9" s="9">
        <f>ROUND(BJ9*AU9,2)</f>
        <v>563.39</v>
      </c>
      <c r="BL9" s="25">
        <f>'ceny par. dystr.'!D10</f>
        <v>0.12670000000000001</v>
      </c>
      <c r="BM9" s="27">
        <v>0.8</v>
      </c>
      <c r="BN9" s="7">
        <f>ROUND(BM9*BL9*AU9,2)</f>
        <v>9240.2800000000007</v>
      </c>
      <c r="BO9" s="25">
        <f>'ceny par. dystr.'!D8</f>
        <v>0.20949999999999999</v>
      </c>
      <c r="BP9" s="7">
        <f>ROUND(BO9*AQ9,2)</f>
        <v>19098.650000000001</v>
      </c>
      <c r="BQ9" s="25">
        <v>0</v>
      </c>
      <c r="BR9" s="7">
        <f t="shared" ref="BR9:BR40" si="1">BQ9*AR9</f>
        <v>0</v>
      </c>
      <c r="BS9" s="6">
        <v>0</v>
      </c>
      <c r="BT9" s="7">
        <f t="shared" ref="BT9:BT40" si="2">BS9*AS9</f>
        <v>0</v>
      </c>
      <c r="BU9" s="10">
        <f>ROUND(BT9+BR9+BP9+BN9+BK9+BI9+BG9+BE9+BC9+BA9,2)</f>
        <v>46864.44</v>
      </c>
      <c r="BV9" s="10">
        <f t="shared" ref="BV9:BV40" si="3">AY9</f>
        <v>0</v>
      </c>
      <c r="BW9" s="10">
        <f>ROUND(BU9+BV9,2)</f>
        <v>46864.44</v>
      </c>
      <c r="BX9" s="10">
        <f>ROUND(BW9*0.23,2)</f>
        <v>10778.82</v>
      </c>
      <c r="BY9" s="10">
        <f>ROUND(BW9+BX9,2)</f>
        <v>57643.26</v>
      </c>
    </row>
    <row r="10" spans="1:77" s="14" customFormat="1" ht="13.15" customHeight="1">
      <c r="A10" s="24">
        <f>A9+1</f>
        <v>2</v>
      </c>
      <c r="B10" s="25" t="s">
        <v>35</v>
      </c>
      <c r="C10" s="25" t="s">
        <v>44</v>
      </c>
      <c r="D10" s="26" t="s">
        <v>94</v>
      </c>
      <c r="E10" s="25">
        <v>8971383551</v>
      </c>
      <c r="F10" s="26" t="s">
        <v>95</v>
      </c>
      <c r="G10" s="26" t="s">
        <v>92</v>
      </c>
      <c r="H10" s="26" t="s">
        <v>92</v>
      </c>
      <c r="I10" s="26" t="s">
        <v>96</v>
      </c>
      <c r="J10" s="28" t="s">
        <v>97</v>
      </c>
      <c r="K10" s="24" t="s">
        <v>88</v>
      </c>
      <c r="L10" s="26" t="s">
        <v>106</v>
      </c>
      <c r="M10" s="25" t="s">
        <v>95</v>
      </c>
      <c r="N10" s="26" t="s">
        <v>92</v>
      </c>
      <c r="O10" s="26" t="s">
        <v>96</v>
      </c>
      <c r="P10" s="34" t="s">
        <v>97</v>
      </c>
      <c r="Q10" s="27"/>
      <c r="R10" s="35" t="s">
        <v>176</v>
      </c>
      <c r="S10" s="25" t="s">
        <v>201</v>
      </c>
      <c r="T10" s="26" t="s">
        <v>92</v>
      </c>
      <c r="U10" s="26" t="s">
        <v>92</v>
      </c>
      <c r="V10" s="26" t="s">
        <v>202</v>
      </c>
      <c r="W10" s="28" t="s">
        <v>203</v>
      </c>
      <c r="X10" s="24"/>
      <c r="Y10" s="36" t="s">
        <v>234</v>
      </c>
      <c r="Z10" s="26">
        <v>93618754</v>
      </c>
      <c r="AA10" s="26" t="s">
        <v>286</v>
      </c>
      <c r="AB10" s="26" t="s">
        <v>287</v>
      </c>
      <c r="AC10" s="26" t="s">
        <v>288</v>
      </c>
      <c r="AD10" s="25" t="s">
        <v>302</v>
      </c>
      <c r="AE10" s="25" t="s">
        <v>303</v>
      </c>
      <c r="AF10" s="25" t="s">
        <v>303</v>
      </c>
      <c r="AG10" s="25" t="s">
        <v>303</v>
      </c>
      <c r="AH10" s="25" t="s">
        <v>303</v>
      </c>
      <c r="AI10" s="25" t="s">
        <v>304</v>
      </c>
      <c r="AJ10" s="25" t="s">
        <v>302</v>
      </c>
      <c r="AK10" s="37">
        <v>45658</v>
      </c>
      <c r="AL10" s="38">
        <v>29.89</v>
      </c>
      <c r="AM10" s="26" t="s">
        <v>278</v>
      </c>
      <c r="AN10" s="39" t="s">
        <v>282</v>
      </c>
      <c r="AO10" s="25" t="s">
        <v>308</v>
      </c>
      <c r="AP10" s="40">
        <v>150</v>
      </c>
      <c r="AQ10" s="31">
        <v>174583</v>
      </c>
      <c r="AR10" s="27">
        <v>0</v>
      </c>
      <c r="AS10" s="27">
        <v>0</v>
      </c>
      <c r="AT10" s="27">
        <v>0</v>
      </c>
      <c r="AU10" s="32">
        <f t="shared" si="0"/>
        <v>174583</v>
      </c>
      <c r="AV10" s="33">
        <f t="shared" ref="AV10:AV40" si="4">AU10/1000</f>
        <v>174.583</v>
      </c>
      <c r="AW10" s="27">
        <v>12</v>
      </c>
      <c r="AX10" s="27">
        <f>AX9</f>
        <v>0</v>
      </c>
      <c r="AY10" s="7">
        <f t="shared" ref="AY10:AY40" si="5">ROUND(AV10*AX10,2)</f>
        <v>0</v>
      </c>
      <c r="AZ10" s="25">
        <f>'ceny par. dystr.'!E2</f>
        <v>18</v>
      </c>
      <c r="BA10" s="7">
        <f t="shared" ref="BA10:BA40" si="6">ROUND(AW10*AZ10,2)</f>
        <v>216</v>
      </c>
      <c r="BB10" s="25">
        <f>'ceny par. dystr.'!E3</f>
        <v>0.19</v>
      </c>
      <c r="BC10" s="7">
        <f t="shared" ref="BC10:BC23" si="7">ROUND(BB10*AW10*AP10,2)</f>
        <v>342</v>
      </c>
      <c r="BD10" s="25">
        <f>'ceny par. dystr.'!E4</f>
        <v>16.64</v>
      </c>
      <c r="BE10" s="7">
        <f t="shared" ref="BE10:BE23" si="8">ROUND(BD10*AW10*AP10,2)</f>
        <v>29952</v>
      </c>
      <c r="BF10" s="25">
        <f>'ceny par. dystr.'!E5</f>
        <v>0</v>
      </c>
      <c r="BG10" s="8">
        <f t="shared" ref="BG10:BG40" si="9">BF10*AU10</f>
        <v>0</v>
      </c>
      <c r="BH10" s="25">
        <f>'ceny par. dystr.'!E6</f>
        <v>3.141E-2</v>
      </c>
      <c r="BI10" s="7">
        <f t="shared" ref="BI10:BI40" si="10">ROUND(BH10*AU10,2)</f>
        <v>5483.65</v>
      </c>
      <c r="BJ10" s="25">
        <f>'ceny par. dystr.'!E7</f>
        <v>6.1799999999999997E-3</v>
      </c>
      <c r="BK10" s="9">
        <f t="shared" ref="BK10:BK40" si="11">ROUND(BJ10*AU10,2)</f>
        <v>1078.92</v>
      </c>
      <c r="BL10" s="25">
        <f>'ceny par. dystr.'!E10</f>
        <v>0.12670000000000001</v>
      </c>
      <c r="BM10" s="27">
        <v>0.8</v>
      </c>
      <c r="BN10" s="7">
        <f>ROUND(BM10*BL10*AU10,2)</f>
        <v>17695.73</v>
      </c>
      <c r="BO10" s="25">
        <f>'ceny par. dystr.'!E8</f>
        <v>7.7450000000000005E-2</v>
      </c>
      <c r="BP10" s="7">
        <f t="shared" ref="BP10:BP40" si="12">ROUND(BO10*AQ10,2)</f>
        <v>13521.45</v>
      </c>
      <c r="BQ10" s="25">
        <v>0</v>
      </c>
      <c r="BR10" s="7">
        <f t="shared" si="1"/>
        <v>0</v>
      </c>
      <c r="BS10" s="6">
        <v>0</v>
      </c>
      <c r="BT10" s="7">
        <f t="shared" si="2"/>
        <v>0</v>
      </c>
      <c r="BU10" s="10">
        <f t="shared" ref="BU10:BU40" si="13">ROUND(BT10+BR10+BP10+BN10+BK10+BI10+BG10+BE10+BC10+BA10,2)</f>
        <v>68289.75</v>
      </c>
      <c r="BV10" s="10">
        <f t="shared" si="3"/>
        <v>0</v>
      </c>
      <c r="BW10" s="10">
        <f t="shared" ref="BW10:BW40" si="14">ROUND(BU10+BV10,2)</f>
        <v>68289.75</v>
      </c>
      <c r="BX10" s="10">
        <f t="shared" ref="BX10:BX40" si="15">ROUND(BW10*0.23,2)</f>
        <v>15706.64</v>
      </c>
      <c r="BY10" s="10">
        <f t="shared" ref="BY10:BY40" si="16">ROUND(BW10+BX10,2)</f>
        <v>83996.39</v>
      </c>
    </row>
    <row r="11" spans="1:77" s="14" customFormat="1" ht="13.15" customHeight="1">
      <c r="A11" s="24">
        <f t="shared" ref="A11:A40" si="17">A10+1</f>
        <v>3</v>
      </c>
      <c r="B11" s="25" t="s">
        <v>35</v>
      </c>
      <c r="C11" s="25" t="s">
        <v>39</v>
      </c>
      <c r="D11" s="26" t="s">
        <v>94</v>
      </c>
      <c r="E11" s="25">
        <v>8971383551</v>
      </c>
      <c r="F11" s="26" t="s">
        <v>95</v>
      </c>
      <c r="G11" s="26" t="s">
        <v>92</v>
      </c>
      <c r="H11" s="26" t="s">
        <v>92</v>
      </c>
      <c r="I11" s="26" t="s">
        <v>98</v>
      </c>
      <c r="J11" s="28" t="s">
        <v>97</v>
      </c>
      <c r="K11" s="24" t="s">
        <v>88</v>
      </c>
      <c r="L11" s="26" t="s">
        <v>107</v>
      </c>
      <c r="M11" s="25" t="s">
        <v>108</v>
      </c>
      <c r="N11" s="26" t="s">
        <v>92</v>
      </c>
      <c r="O11" s="26" t="s">
        <v>109</v>
      </c>
      <c r="P11" s="25">
        <v>49</v>
      </c>
      <c r="Q11" s="27"/>
      <c r="R11" s="26" t="s">
        <v>177</v>
      </c>
      <c r="S11" s="25" t="s">
        <v>108</v>
      </c>
      <c r="T11" s="26" t="s">
        <v>92</v>
      </c>
      <c r="U11" s="26" t="s">
        <v>92</v>
      </c>
      <c r="V11" s="26" t="s">
        <v>109</v>
      </c>
      <c r="W11" s="26">
        <v>49</v>
      </c>
      <c r="X11" s="24"/>
      <c r="Y11" s="28" t="s">
        <v>235</v>
      </c>
      <c r="Z11" s="26" t="s">
        <v>236</v>
      </c>
      <c r="AA11" s="26" t="s">
        <v>286</v>
      </c>
      <c r="AB11" s="26" t="s">
        <v>287</v>
      </c>
      <c r="AC11" s="26" t="s">
        <v>289</v>
      </c>
      <c r="AD11" s="25" t="s">
        <v>302</v>
      </c>
      <c r="AE11" s="25" t="s">
        <v>303</v>
      </c>
      <c r="AF11" s="25" t="s">
        <v>303</v>
      </c>
      <c r="AG11" s="25" t="s">
        <v>303</v>
      </c>
      <c r="AH11" s="25" t="s">
        <v>303</v>
      </c>
      <c r="AI11" s="25" t="s">
        <v>304</v>
      </c>
      <c r="AJ11" s="25" t="s">
        <v>302</v>
      </c>
      <c r="AK11" s="29">
        <v>45658</v>
      </c>
      <c r="AL11" s="30">
        <v>24</v>
      </c>
      <c r="AM11" s="26" t="s">
        <v>278</v>
      </c>
      <c r="AN11" s="39" t="s">
        <v>282</v>
      </c>
      <c r="AO11" s="25" t="s">
        <v>12</v>
      </c>
      <c r="AP11" s="25">
        <v>15</v>
      </c>
      <c r="AQ11" s="31">
        <v>3536</v>
      </c>
      <c r="AR11" s="27">
        <v>0</v>
      </c>
      <c r="AS11" s="27">
        <v>0</v>
      </c>
      <c r="AT11" s="27">
        <v>0</v>
      </c>
      <c r="AU11" s="32">
        <f t="shared" si="0"/>
        <v>3536</v>
      </c>
      <c r="AV11" s="33">
        <f t="shared" si="4"/>
        <v>3.536</v>
      </c>
      <c r="AW11" s="27">
        <v>12</v>
      </c>
      <c r="AX11" s="27">
        <f t="shared" ref="AX11:AX40" si="18">AX10</f>
        <v>0</v>
      </c>
      <c r="AY11" s="7">
        <f t="shared" si="5"/>
        <v>0</v>
      </c>
      <c r="AZ11" s="25">
        <f>'ceny par. dystr.'!C2</f>
        <v>4.5599999999999996</v>
      </c>
      <c r="BA11" s="7">
        <f t="shared" si="6"/>
        <v>54.72</v>
      </c>
      <c r="BB11" s="25">
        <f>'ceny par. dystr.'!C3</f>
        <v>0.08</v>
      </c>
      <c r="BC11" s="7">
        <f t="shared" si="7"/>
        <v>14.4</v>
      </c>
      <c r="BD11" s="25">
        <f>'ceny par. dystr.'!C4</f>
        <v>5.0999999999999996</v>
      </c>
      <c r="BE11" s="7">
        <f t="shared" si="8"/>
        <v>918</v>
      </c>
      <c r="BF11" s="25">
        <f>'ceny par. dystr.'!C5</f>
        <v>0</v>
      </c>
      <c r="BG11" s="8">
        <f t="shared" si="9"/>
        <v>0</v>
      </c>
      <c r="BH11" s="25">
        <f>'ceny par. dystr.'!C6</f>
        <v>3.1399999999999997E-2</v>
      </c>
      <c r="BI11" s="7">
        <f t="shared" si="10"/>
        <v>111.03</v>
      </c>
      <c r="BJ11" s="25">
        <f>'ceny par. dystr.'!C7</f>
        <v>6.1799999999999997E-3</v>
      </c>
      <c r="BK11" s="9">
        <f t="shared" si="11"/>
        <v>21.85</v>
      </c>
      <c r="BL11" s="25">
        <f>'ceny par. dystr.'!C9</f>
        <v>14.9</v>
      </c>
      <c r="BM11" s="27">
        <v>12</v>
      </c>
      <c r="BN11" s="7">
        <f>ROUND(BM11*BL11,2)</f>
        <v>178.8</v>
      </c>
      <c r="BO11" s="25">
        <f>'ceny par. dystr.'!C8</f>
        <v>0.22020000000000001</v>
      </c>
      <c r="BP11" s="7">
        <f t="shared" si="12"/>
        <v>778.63</v>
      </c>
      <c r="BQ11" s="25">
        <v>0</v>
      </c>
      <c r="BR11" s="7">
        <f t="shared" si="1"/>
        <v>0</v>
      </c>
      <c r="BS11" s="6">
        <v>0</v>
      </c>
      <c r="BT11" s="7">
        <f t="shared" si="2"/>
        <v>0</v>
      </c>
      <c r="BU11" s="10">
        <f t="shared" si="13"/>
        <v>2077.4299999999998</v>
      </c>
      <c r="BV11" s="10">
        <f t="shared" si="3"/>
        <v>0</v>
      </c>
      <c r="BW11" s="10">
        <f t="shared" si="14"/>
        <v>2077.4299999999998</v>
      </c>
      <c r="BX11" s="10">
        <f t="shared" si="15"/>
        <v>477.81</v>
      </c>
      <c r="BY11" s="10">
        <f t="shared" si="16"/>
        <v>2555.2399999999998</v>
      </c>
    </row>
    <row r="12" spans="1:77" s="14" customFormat="1" ht="13.15" customHeight="1">
      <c r="A12" s="24">
        <f t="shared" si="17"/>
        <v>4</v>
      </c>
      <c r="B12" s="25" t="s">
        <v>35</v>
      </c>
      <c r="C12" s="25" t="s">
        <v>36</v>
      </c>
      <c r="D12" s="26" t="s">
        <v>94</v>
      </c>
      <c r="E12" s="25">
        <v>8971383551</v>
      </c>
      <c r="F12" s="26" t="s">
        <v>95</v>
      </c>
      <c r="G12" s="26" t="s">
        <v>92</v>
      </c>
      <c r="H12" s="26" t="s">
        <v>92</v>
      </c>
      <c r="I12" s="26" t="s">
        <v>98</v>
      </c>
      <c r="J12" s="28" t="s">
        <v>97</v>
      </c>
      <c r="K12" s="24" t="s">
        <v>88</v>
      </c>
      <c r="L12" s="26" t="s">
        <v>110</v>
      </c>
      <c r="M12" s="25" t="s">
        <v>111</v>
      </c>
      <c r="N12" s="26" t="s">
        <v>92</v>
      </c>
      <c r="O12" s="26" t="s">
        <v>112</v>
      </c>
      <c r="P12" s="25" t="s">
        <v>113</v>
      </c>
      <c r="Q12" s="27"/>
      <c r="R12" s="26" t="s">
        <v>178</v>
      </c>
      <c r="S12" s="25" t="s">
        <v>111</v>
      </c>
      <c r="T12" s="26" t="s">
        <v>92</v>
      </c>
      <c r="U12" s="26" t="s">
        <v>92</v>
      </c>
      <c r="V12" s="26" t="s">
        <v>112</v>
      </c>
      <c r="W12" s="26" t="s">
        <v>113</v>
      </c>
      <c r="X12" s="24"/>
      <c r="Y12" s="28" t="s">
        <v>237</v>
      </c>
      <c r="Z12" s="28" t="s">
        <v>238</v>
      </c>
      <c r="AA12" s="26" t="s">
        <v>286</v>
      </c>
      <c r="AB12" s="26" t="s">
        <v>287</v>
      </c>
      <c r="AC12" s="26" t="s">
        <v>288</v>
      </c>
      <c r="AD12" s="25" t="s">
        <v>302</v>
      </c>
      <c r="AE12" s="25" t="s">
        <v>303</v>
      </c>
      <c r="AF12" s="25" t="s">
        <v>303</v>
      </c>
      <c r="AG12" s="25" t="s">
        <v>303</v>
      </c>
      <c r="AH12" s="25" t="s">
        <v>303</v>
      </c>
      <c r="AI12" s="25" t="s">
        <v>304</v>
      </c>
      <c r="AJ12" s="25" t="s">
        <v>302</v>
      </c>
      <c r="AK12" s="29">
        <v>45658</v>
      </c>
      <c r="AL12" s="30">
        <v>20</v>
      </c>
      <c r="AM12" s="26" t="s">
        <v>278</v>
      </c>
      <c r="AN12" s="39" t="s">
        <v>282</v>
      </c>
      <c r="AO12" s="25" t="str">
        <f>AO$11</f>
        <v>C11</v>
      </c>
      <c r="AP12" s="25">
        <v>30</v>
      </c>
      <c r="AQ12" s="31">
        <v>30000</v>
      </c>
      <c r="AR12" s="27">
        <v>0</v>
      </c>
      <c r="AS12" s="27">
        <v>0</v>
      </c>
      <c r="AT12" s="27">
        <v>0</v>
      </c>
      <c r="AU12" s="32">
        <f t="shared" si="0"/>
        <v>30000</v>
      </c>
      <c r="AV12" s="33">
        <f t="shared" si="4"/>
        <v>30</v>
      </c>
      <c r="AW12" s="27">
        <v>12</v>
      </c>
      <c r="AX12" s="27">
        <f t="shared" si="18"/>
        <v>0</v>
      </c>
      <c r="AY12" s="7">
        <f t="shared" si="5"/>
        <v>0</v>
      </c>
      <c r="AZ12" s="25">
        <f>AZ$11</f>
        <v>4.5599999999999996</v>
      </c>
      <c r="BA12" s="7">
        <f t="shared" si="6"/>
        <v>54.72</v>
      </c>
      <c r="BB12" s="25">
        <f>BB$11</f>
        <v>0.08</v>
      </c>
      <c r="BC12" s="7">
        <f t="shared" si="7"/>
        <v>28.8</v>
      </c>
      <c r="BD12" s="25">
        <f>BD$11</f>
        <v>5.0999999999999996</v>
      </c>
      <c r="BE12" s="7">
        <f t="shared" si="8"/>
        <v>1836</v>
      </c>
      <c r="BF12" s="25">
        <f>BF$11</f>
        <v>0</v>
      </c>
      <c r="BG12" s="8">
        <f t="shared" si="9"/>
        <v>0</v>
      </c>
      <c r="BH12" s="25">
        <f>BH$11</f>
        <v>3.1399999999999997E-2</v>
      </c>
      <c r="BI12" s="7">
        <f t="shared" si="10"/>
        <v>942</v>
      </c>
      <c r="BJ12" s="25">
        <f>BJ$11</f>
        <v>6.1799999999999997E-3</v>
      </c>
      <c r="BK12" s="9">
        <f t="shared" si="11"/>
        <v>185.4</v>
      </c>
      <c r="BL12" s="25">
        <f>'ceny par. dystr.'!C10</f>
        <v>0.12670000000000001</v>
      </c>
      <c r="BM12" s="27">
        <v>0.8</v>
      </c>
      <c r="BN12" s="7">
        <f t="shared" ref="BN12:BN23" si="19">ROUND(BM12*BL12*AU12,2)</f>
        <v>3040.8</v>
      </c>
      <c r="BO12" s="25">
        <f>BO$11</f>
        <v>0.22020000000000001</v>
      </c>
      <c r="BP12" s="7">
        <f t="shared" si="12"/>
        <v>6606</v>
      </c>
      <c r="BQ12" s="25">
        <f>BQ$11</f>
        <v>0</v>
      </c>
      <c r="BR12" s="7">
        <f t="shared" si="1"/>
        <v>0</v>
      </c>
      <c r="BS12" s="6">
        <f>BS$11</f>
        <v>0</v>
      </c>
      <c r="BT12" s="7">
        <f t="shared" si="2"/>
        <v>0</v>
      </c>
      <c r="BU12" s="10">
        <f t="shared" si="13"/>
        <v>12693.72</v>
      </c>
      <c r="BV12" s="10">
        <f t="shared" si="3"/>
        <v>0</v>
      </c>
      <c r="BW12" s="10">
        <f t="shared" si="14"/>
        <v>12693.72</v>
      </c>
      <c r="BX12" s="10">
        <f t="shared" si="15"/>
        <v>2919.56</v>
      </c>
      <c r="BY12" s="10">
        <f t="shared" si="16"/>
        <v>15613.28</v>
      </c>
    </row>
    <row r="13" spans="1:77" s="14" customFormat="1" ht="13.15" customHeight="1">
      <c r="A13" s="24">
        <f t="shared" si="17"/>
        <v>5</v>
      </c>
      <c r="B13" s="25" t="s">
        <v>35</v>
      </c>
      <c r="C13" s="25" t="s">
        <v>37</v>
      </c>
      <c r="D13" s="26" t="s">
        <v>94</v>
      </c>
      <c r="E13" s="25">
        <v>8971383551</v>
      </c>
      <c r="F13" s="26" t="s">
        <v>95</v>
      </c>
      <c r="G13" s="26" t="s">
        <v>92</v>
      </c>
      <c r="H13" s="26" t="s">
        <v>92</v>
      </c>
      <c r="I13" s="26" t="s">
        <v>98</v>
      </c>
      <c r="J13" s="28" t="s">
        <v>97</v>
      </c>
      <c r="K13" s="24" t="s">
        <v>88</v>
      </c>
      <c r="L13" s="26" t="s">
        <v>114</v>
      </c>
      <c r="M13" s="25" t="s">
        <v>115</v>
      </c>
      <c r="N13" s="26" t="s">
        <v>92</v>
      </c>
      <c r="O13" s="26" t="s">
        <v>116</v>
      </c>
      <c r="P13" s="25">
        <v>34</v>
      </c>
      <c r="Q13" s="27"/>
      <c r="R13" s="26" t="s">
        <v>179</v>
      </c>
      <c r="S13" s="25" t="s">
        <v>115</v>
      </c>
      <c r="T13" s="26" t="s">
        <v>92</v>
      </c>
      <c r="U13" s="26" t="s">
        <v>92</v>
      </c>
      <c r="V13" s="26" t="s">
        <v>116</v>
      </c>
      <c r="W13" s="26">
        <v>34</v>
      </c>
      <c r="X13" s="24"/>
      <c r="Y13" s="28" t="s">
        <v>239</v>
      </c>
      <c r="Z13" s="26">
        <v>1118702</v>
      </c>
      <c r="AA13" s="26" t="s">
        <v>286</v>
      </c>
      <c r="AB13" s="26" t="s">
        <v>287</v>
      </c>
      <c r="AC13" s="26" t="s">
        <v>288</v>
      </c>
      <c r="AD13" s="25" t="s">
        <v>302</v>
      </c>
      <c r="AE13" s="25" t="s">
        <v>303</v>
      </c>
      <c r="AF13" s="25" t="s">
        <v>303</v>
      </c>
      <c r="AG13" s="25" t="s">
        <v>303</v>
      </c>
      <c r="AH13" s="25" t="s">
        <v>303</v>
      </c>
      <c r="AI13" s="25" t="s">
        <v>304</v>
      </c>
      <c r="AJ13" s="25" t="s">
        <v>302</v>
      </c>
      <c r="AK13" s="29">
        <v>45658</v>
      </c>
      <c r="AL13" s="30">
        <v>30</v>
      </c>
      <c r="AM13" s="26" t="s">
        <v>278</v>
      </c>
      <c r="AN13" s="26" t="s">
        <v>282</v>
      </c>
      <c r="AO13" s="25" t="str">
        <f>AO$11</f>
        <v>C11</v>
      </c>
      <c r="AP13" s="25">
        <v>30</v>
      </c>
      <c r="AQ13" s="31">
        <v>10677</v>
      </c>
      <c r="AR13" s="27">
        <v>0</v>
      </c>
      <c r="AS13" s="27">
        <v>0</v>
      </c>
      <c r="AT13" s="27">
        <v>0</v>
      </c>
      <c r="AU13" s="32">
        <f t="shared" si="0"/>
        <v>10677</v>
      </c>
      <c r="AV13" s="33">
        <f t="shared" si="4"/>
        <v>10.677</v>
      </c>
      <c r="AW13" s="27">
        <v>12</v>
      </c>
      <c r="AX13" s="27">
        <f t="shared" si="18"/>
        <v>0</v>
      </c>
      <c r="AY13" s="7">
        <f t="shared" si="5"/>
        <v>0</v>
      </c>
      <c r="AZ13" s="25">
        <f>AZ$11</f>
        <v>4.5599999999999996</v>
      </c>
      <c r="BA13" s="7">
        <f t="shared" si="6"/>
        <v>54.72</v>
      </c>
      <c r="BB13" s="25">
        <f>BB$11</f>
        <v>0.08</v>
      </c>
      <c r="BC13" s="7">
        <f t="shared" si="7"/>
        <v>28.8</v>
      </c>
      <c r="BD13" s="25">
        <f>BD$11</f>
        <v>5.0999999999999996</v>
      </c>
      <c r="BE13" s="7">
        <f t="shared" si="8"/>
        <v>1836</v>
      </c>
      <c r="BF13" s="25">
        <f>BF$11</f>
        <v>0</v>
      </c>
      <c r="BG13" s="8">
        <f t="shared" si="9"/>
        <v>0</v>
      </c>
      <c r="BH13" s="25">
        <f>BH$11</f>
        <v>3.1399999999999997E-2</v>
      </c>
      <c r="BI13" s="7">
        <f t="shared" si="10"/>
        <v>335.26</v>
      </c>
      <c r="BJ13" s="25">
        <f>BJ$11</f>
        <v>6.1799999999999997E-3</v>
      </c>
      <c r="BK13" s="9">
        <f t="shared" si="11"/>
        <v>65.98</v>
      </c>
      <c r="BL13" s="25">
        <f>BL$12</f>
        <v>0.12670000000000001</v>
      </c>
      <c r="BM13" s="27">
        <v>0.8</v>
      </c>
      <c r="BN13" s="7">
        <f t="shared" si="19"/>
        <v>1082.22</v>
      </c>
      <c r="BO13" s="25">
        <f>BO$11</f>
        <v>0.22020000000000001</v>
      </c>
      <c r="BP13" s="7">
        <f t="shared" si="12"/>
        <v>2351.08</v>
      </c>
      <c r="BQ13" s="25">
        <f>BQ$11</f>
        <v>0</v>
      </c>
      <c r="BR13" s="7">
        <f t="shared" si="1"/>
        <v>0</v>
      </c>
      <c r="BS13" s="6">
        <f t="shared" ref="BS13:BS16" si="20">BS$11</f>
        <v>0</v>
      </c>
      <c r="BT13" s="7">
        <f t="shared" si="2"/>
        <v>0</v>
      </c>
      <c r="BU13" s="10">
        <f t="shared" si="13"/>
        <v>5754.06</v>
      </c>
      <c r="BV13" s="10">
        <f t="shared" si="3"/>
        <v>0</v>
      </c>
      <c r="BW13" s="10">
        <f t="shared" si="14"/>
        <v>5754.06</v>
      </c>
      <c r="BX13" s="10">
        <f t="shared" si="15"/>
        <v>1323.43</v>
      </c>
      <c r="BY13" s="10">
        <f t="shared" si="16"/>
        <v>7077.49</v>
      </c>
    </row>
    <row r="14" spans="1:77" s="14" customFormat="1" ht="13.15" customHeight="1">
      <c r="A14" s="24">
        <f t="shared" si="17"/>
        <v>6</v>
      </c>
      <c r="B14" s="25" t="s">
        <v>45</v>
      </c>
      <c r="C14" s="25" t="s">
        <v>35</v>
      </c>
      <c r="D14" s="35" t="s">
        <v>94</v>
      </c>
      <c r="E14" s="25">
        <v>8971383551</v>
      </c>
      <c r="F14" s="26" t="s">
        <v>95</v>
      </c>
      <c r="G14" s="26" t="s">
        <v>92</v>
      </c>
      <c r="H14" s="26" t="s">
        <v>92</v>
      </c>
      <c r="I14" s="26" t="s">
        <v>98</v>
      </c>
      <c r="J14" s="28" t="s">
        <v>97</v>
      </c>
      <c r="K14" s="24" t="s">
        <v>88</v>
      </c>
      <c r="L14" s="35" t="s">
        <v>117</v>
      </c>
      <c r="M14" s="25" t="s">
        <v>118</v>
      </c>
      <c r="N14" s="26" t="s">
        <v>92</v>
      </c>
      <c r="O14" s="26" t="s">
        <v>119</v>
      </c>
      <c r="P14" s="25">
        <v>9</v>
      </c>
      <c r="Q14" s="32"/>
      <c r="R14" s="35" t="s">
        <v>117</v>
      </c>
      <c r="S14" s="25" t="s">
        <v>204</v>
      </c>
      <c r="T14" s="26" t="s">
        <v>92</v>
      </c>
      <c r="U14" s="26" t="s">
        <v>92</v>
      </c>
      <c r="V14" s="26" t="s">
        <v>119</v>
      </c>
      <c r="W14" s="26">
        <v>9</v>
      </c>
      <c r="X14" s="24"/>
      <c r="Y14" s="28" t="s">
        <v>240</v>
      </c>
      <c r="Z14" s="26">
        <v>3373519</v>
      </c>
      <c r="AA14" s="26" t="s">
        <v>286</v>
      </c>
      <c r="AB14" s="26" t="s">
        <v>287</v>
      </c>
      <c r="AC14" s="26" t="s">
        <v>288</v>
      </c>
      <c r="AD14" s="25" t="s">
        <v>302</v>
      </c>
      <c r="AE14" s="25" t="s">
        <v>303</v>
      </c>
      <c r="AF14" s="25" t="s">
        <v>303</v>
      </c>
      <c r="AG14" s="25" t="s">
        <v>303</v>
      </c>
      <c r="AH14" s="25" t="s">
        <v>303</v>
      </c>
      <c r="AI14" s="25" t="s">
        <v>304</v>
      </c>
      <c r="AJ14" s="25" t="s">
        <v>302</v>
      </c>
      <c r="AK14" s="29">
        <v>45658</v>
      </c>
      <c r="AL14" s="30">
        <v>24.8</v>
      </c>
      <c r="AM14" s="26" t="s">
        <v>278</v>
      </c>
      <c r="AN14" s="26" t="s">
        <v>282</v>
      </c>
      <c r="AO14" s="25" t="str">
        <f>AO$9</f>
        <v>C21</v>
      </c>
      <c r="AP14" s="25">
        <v>50</v>
      </c>
      <c r="AQ14" s="31">
        <v>35216</v>
      </c>
      <c r="AR14" s="27">
        <v>0</v>
      </c>
      <c r="AS14" s="27">
        <v>0</v>
      </c>
      <c r="AT14" s="27">
        <v>0</v>
      </c>
      <c r="AU14" s="32">
        <f t="shared" si="0"/>
        <v>35216</v>
      </c>
      <c r="AV14" s="33">
        <f t="shared" si="4"/>
        <v>35.216000000000001</v>
      </c>
      <c r="AW14" s="27">
        <v>12</v>
      </c>
      <c r="AX14" s="27">
        <f t="shared" si="18"/>
        <v>0</v>
      </c>
      <c r="AY14" s="7">
        <f t="shared" si="5"/>
        <v>0</v>
      </c>
      <c r="AZ14" s="25">
        <f>AZ$9</f>
        <v>9.5</v>
      </c>
      <c r="BA14" s="7">
        <f t="shared" si="6"/>
        <v>114</v>
      </c>
      <c r="BB14" s="25">
        <f>BB$9</f>
        <v>0.08</v>
      </c>
      <c r="BC14" s="7">
        <f t="shared" si="7"/>
        <v>48</v>
      </c>
      <c r="BD14" s="25">
        <f>BD$9</f>
        <v>15.53</v>
      </c>
      <c r="BE14" s="7">
        <f t="shared" si="8"/>
        <v>9318</v>
      </c>
      <c r="BF14" s="25">
        <f>BF$9</f>
        <v>0</v>
      </c>
      <c r="BG14" s="8">
        <f t="shared" si="9"/>
        <v>0</v>
      </c>
      <c r="BH14" s="25">
        <f>BH$9</f>
        <v>3.1399999999999997E-2</v>
      </c>
      <c r="BI14" s="7">
        <f t="shared" si="10"/>
        <v>1105.78</v>
      </c>
      <c r="BJ14" s="25">
        <f>BJ$9</f>
        <v>6.1799999999999997E-3</v>
      </c>
      <c r="BK14" s="9">
        <f t="shared" si="11"/>
        <v>217.63</v>
      </c>
      <c r="BL14" s="25">
        <f>BL$9</f>
        <v>0.12670000000000001</v>
      </c>
      <c r="BM14" s="27">
        <v>0.8</v>
      </c>
      <c r="BN14" s="7">
        <f t="shared" si="19"/>
        <v>3569.49</v>
      </c>
      <c r="BO14" s="25">
        <f>BO$9</f>
        <v>0.20949999999999999</v>
      </c>
      <c r="BP14" s="7">
        <f t="shared" si="12"/>
        <v>7377.75</v>
      </c>
      <c r="BQ14" s="25">
        <f>BQ$9</f>
        <v>0</v>
      </c>
      <c r="BR14" s="7">
        <f t="shared" si="1"/>
        <v>0</v>
      </c>
      <c r="BS14" s="6">
        <f t="shared" si="20"/>
        <v>0</v>
      </c>
      <c r="BT14" s="7">
        <f t="shared" si="2"/>
        <v>0</v>
      </c>
      <c r="BU14" s="10">
        <f t="shared" si="13"/>
        <v>21750.65</v>
      </c>
      <c r="BV14" s="10">
        <f t="shared" si="3"/>
        <v>0</v>
      </c>
      <c r="BW14" s="10">
        <f t="shared" si="14"/>
        <v>21750.65</v>
      </c>
      <c r="BX14" s="10">
        <f t="shared" si="15"/>
        <v>5002.6499999999996</v>
      </c>
      <c r="BY14" s="10">
        <f t="shared" si="16"/>
        <v>26753.3</v>
      </c>
    </row>
    <row r="15" spans="1:77" s="14" customFormat="1" ht="13.15" customHeight="1">
      <c r="A15" s="24">
        <f t="shared" si="17"/>
        <v>7</v>
      </c>
      <c r="B15" s="25" t="s">
        <v>33</v>
      </c>
      <c r="C15" s="25" t="s">
        <v>32</v>
      </c>
      <c r="D15" s="26" t="s">
        <v>94</v>
      </c>
      <c r="E15" s="25">
        <v>8971383551</v>
      </c>
      <c r="F15" s="26" t="s">
        <v>95</v>
      </c>
      <c r="G15" s="26" t="s">
        <v>92</v>
      </c>
      <c r="H15" s="26" t="s">
        <v>92</v>
      </c>
      <c r="I15" s="26" t="s">
        <v>98</v>
      </c>
      <c r="J15" s="28" t="s">
        <v>97</v>
      </c>
      <c r="K15" s="24" t="s">
        <v>88</v>
      </c>
      <c r="L15" s="26" t="s">
        <v>120</v>
      </c>
      <c r="M15" s="25" t="s">
        <v>121</v>
      </c>
      <c r="N15" s="26" t="s">
        <v>92</v>
      </c>
      <c r="O15" s="26" t="s">
        <v>122</v>
      </c>
      <c r="P15" s="25">
        <v>42</v>
      </c>
      <c r="Q15" s="32"/>
      <c r="R15" s="28" t="s">
        <v>180</v>
      </c>
      <c r="S15" s="25" t="s">
        <v>205</v>
      </c>
      <c r="T15" s="26" t="s">
        <v>92</v>
      </c>
      <c r="U15" s="26" t="s">
        <v>92</v>
      </c>
      <c r="V15" s="26" t="s">
        <v>206</v>
      </c>
      <c r="W15" s="26">
        <v>31</v>
      </c>
      <c r="X15" s="24"/>
      <c r="Y15" s="28" t="s">
        <v>241</v>
      </c>
      <c r="Z15" s="26">
        <v>3376124</v>
      </c>
      <c r="AA15" s="26" t="s">
        <v>286</v>
      </c>
      <c r="AB15" s="26" t="s">
        <v>287</v>
      </c>
      <c r="AC15" s="26" t="s">
        <v>288</v>
      </c>
      <c r="AD15" s="25" t="s">
        <v>302</v>
      </c>
      <c r="AE15" s="25" t="s">
        <v>303</v>
      </c>
      <c r="AF15" s="25" t="s">
        <v>303</v>
      </c>
      <c r="AG15" s="25" t="s">
        <v>303</v>
      </c>
      <c r="AH15" s="25" t="s">
        <v>303</v>
      </c>
      <c r="AI15" s="25" t="s">
        <v>304</v>
      </c>
      <c r="AJ15" s="25" t="s">
        <v>302</v>
      </c>
      <c r="AK15" s="29">
        <v>45658</v>
      </c>
      <c r="AL15" s="30">
        <v>9.6</v>
      </c>
      <c r="AM15" s="35" t="s">
        <v>278</v>
      </c>
      <c r="AN15" s="26" t="s">
        <v>282</v>
      </c>
      <c r="AO15" s="25" t="str">
        <f>AO$9</f>
        <v>C21</v>
      </c>
      <c r="AP15" s="25">
        <v>55</v>
      </c>
      <c r="AQ15" s="31">
        <v>62262</v>
      </c>
      <c r="AR15" s="27">
        <v>0</v>
      </c>
      <c r="AS15" s="27">
        <v>0</v>
      </c>
      <c r="AT15" s="27">
        <v>0</v>
      </c>
      <c r="AU15" s="32">
        <f t="shared" si="0"/>
        <v>62262</v>
      </c>
      <c r="AV15" s="33">
        <f t="shared" si="4"/>
        <v>62.262</v>
      </c>
      <c r="AW15" s="27">
        <v>12</v>
      </c>
      <c r="AX15" s="27">
        <f t="shared" si="18"/>
        <v>0</v>
      </c>
      <c r="AY15" s="7">
        <f t="shared" si="5"/>
        <v>0</v>
      </c>
      <c r="AZ15" s="25">
        <f>AZ$9</f>
        <v>9.5</v>
      </c>
      <c r="BA15" s="7">
        <f t="shared" si="6"/>
        <v>114</v>
      </c>
      <c r="BB15" s="25">
        <f>BB$9</f>
        <v>0.08</v>
      </c>
      <c r="BC15" s="7">
        <f t="shared" si="7"/>
        <v>52.8</v>
      </c>
      <c r="BD15" s="25">
        <f>BD$9</f>
        <v>15.53</v>
      </c>
      <c r="BE15" s="7">
        <f t="shared" si="8"/>
        <v>10249.799999999999</v>
      </c>
      <c r="BF15" s="25">
        <f>BF$9</f>
        <v>0</v>
      </c>
      <c r="BG15" s="8">
        <f t="shared" si="9"/>
        <v>0</v>
      </c>
      <c r="BH15" s="25">
        <f>BH$9</f>
        <v>3.1399999999999997E-2</v>
      </c>
      <c r="BI15" s="7">
        <f t="shared" si="10"/>
        <v>1955.03</v>
      </c>
      <c r="BJ15" s="25">
        <f>BJ$9</f>
        <v>6.1799999999999997E-3</v>
      </c>
      <c r="BK15" s="9">
        <f t="shared" si="11"/>
        <v>384.78</v>
      </c>
      <c r="BL15" s="25">
        <f>BL$9</f>
        <v>0.12670000000000001</v>
      </c>
      <c r="BM15" s="27">
        <v>0.8</v>
      </c>
      <c r="BN15" s="7">
        <f t="shared" si="19"/>
        <v>6310.88</v>
      </c>
      <c r="BO15" s="25">
        <f>BO$9</f>
        <v>0.20949999999999999</v>
      </c>
      <c r="BP15" s="7">
        <f t="shared" si="12"/>
        <v>13043.89</v>
      </c>
      <c r="BQ15" s="25">
        <f>BQ$9</f>
        <v>0</v>
      </c>
      <c r="BR15" s="7">
        <f t="shared" si="1"/>
        <v>0</v>
      </c>
      <c r="BS15" s="6">
        <f t="shared" si="20"/>
        <v>0</v>
      </c>
      <c r="BT15" s="7">
        <f t="shared" si="2"/>
        <v>0</v>
      </c>
      <c r="BU15" s="10">
        <f t="shared" si="13"/>
        <v>32111.18</v>
      </c>
      <c r="BV15" s="10">
        <f t="shared" si="3"/>
        <v>0</v>
      </c>
      <c r="BW15" s="10">
        <f t="shared" si="14"/>
        <v>32111.18</v>
      </c>
      <c r="BX15" s="10">
        <f t="shared" si="15"/>
        <v>7385.57</v>
      </c>
      <c r="BY15" s="10">
        <f t="shared" si="16"/>
        <v>39496.75</v>
      </c>
    </row>
    <row r="16" spans="1:77" s="14" customFormat="1" ht="13.15" customHeight="1">
      <c r="A16" s="24">
        <f t="shared" si="17"/>
        <v>8</v>
      </c>
      <c r="B16" s="25" t="s">
        <v>33</v>
      </c>
      <c r="C16" s="25" t="s">
        <v>31</v>
      </c>
      <c r="D16" s="26" t="s">
        <v>94</v>
      </c>
      <c r="E16" s="25">
        <v>8971383551</v>
      </c>
      <c r="F16" s="26" t="s">
        <v>95</v>
      </c>
      <c r="G16" s="26" t="s">
        <v>92</v>
      </c>
      <c r="H16" s="26" t="s">
        <v>92</v>
      </c>
      <c r="I16" s="26" t="s">
        <v>98</v>
      </c>
      <c r="J16" s="28" t="s">
        <v>97</v>
      </c>
      <c r="K16" s="24" t="s">
        <v>88</v>
      </c>
      <c r="L16" s="26" t="s">
        <v>123</v>
      </c>
      <c r="M16" s="25" t="s">
        <v>124</v>
      </c>
      <c r="N16" s="26" t="s">
        <v>92</v>
      </c>
      <c r="O16" s="26" t="s">
        <v>125</v>
      </c>
      <c r="P16" s="25" t="s">
        <v>126</v>
      </c>
      <c r="Q16" s="27"/>
      <c r="R16" s="26" t="s">
        <v>181</v>
      </c>
      <c r="S16" s="25" t="s">
        <v>124</v>
      </c>
      <c r="T16" s="26" t="s">
        <v>92</v>
      </c>
      <c r="U16" s="26" t="s">
        <v>92</v>
      </c>
      <c r="V16" s="26" t="s">
        <v>207</v>
      </c>
      <c r="W16" s="26" t="s">
        <v>126</v>
      </c>
      <c r="X16" s="24"/>
      <c r="Y16" s="28" t="s">
        <v>242</v>
      </c>
      <c r="Z16" s="26" t="s">
        <v>243</v>
      </c>
      <c r="AA16" s="26" t="s">
        <v>286</v>
      </c>
      <c r="AB16" s="26" t="s">
        <v>287</v>
      </c>
      <c r="AC16" s="41" t="s">
        <v>290</v>
      </c>
      <c r="AD16" s="25" t="s">
        <v>302</v>
      </c>
      <c r="AE16" s="25" t="s">
        <v>303</v>
      </c>
      <c r="AF16" s="25" t="s">
        <v>303</v>
      </c>
      <c r="AG16" s="25" t="s">
        <v>303</v>
      </c>
      <c r="AH16" s="25" t="s">
        <v>303</v>
      </c>
      <c r="AI16" s="25" t="s">
        <v>304</v>
      </c>
      <c r="AJ16" s="25" t="s">
        <v>302</v>
      </c>
      <c r="AK16" s="29">
        <v>45658</v>
      </c>
      <c r="AL16" s="30">
        <v>35.6</v>
      </c>
      <c r="AM16" s="26" t="s">
        <v>278</v>
      </c>
      <c r="AN16" s="26" t="s">
        <v>282</v>
      </c>
      <c r="AO16" s="25" t="str">
        <f>AO$11</f>
        <v>C11</v>
      </c>
      <c r="AP16" s="25">
        <v>22</v>
      </c>
      <c r="AQ16" s="31">
        <v>7336</v>
      </c>
      <c r="AR16" s="27">
        <v>0</v>
      </c>
      <c r="AS16" s="27">
        <v>0</v>
      </c>
      <c r="AT16" s="27">
        <v>0</v>
      </c>
      <c r="AU16" s="32">
        <f t="shared" si="0"/>
        <v>7336</v>
      </c>
      <c r="AV16" s="33">
        <f t="shared" si="4"/>
        <v>7.3360000000000003</v>
      </c>
      <c r="AW16" s="27">
        <v>12</v>
      </c>
      <c r="AX16" s="27">
        <f t="shared" si="18"/>
        <v>0</v>
      </c>
      <c r="AY16" s="7">
        <f t="shared" si="5"/>
        <v>0</v>
      </c>
      <c r="AZ16" s="25">
        <f>AZ$11</f>
        <v>4.5599999999999996</v>
      </c>
      <c r="BA16" s="7">
        <f t="shared" si="6"/>
        <v>54.72</v>
      </c>
      <c r="BB16" s="25">
        <f>BB$11</f>
        <v>0.08</v>
      </c>
      <c r="BC16" s="7">
        <f t="shared" si="7"/>
        <v>21.12</v>
      </c>
      <c r="BD16" s="25">
        <f>BD$11</f>
        <v>5.0999999999999996</v>
      </c>
      <c r="BE16" s="7">
        <f t="shared" si="8"/>
        <v>1346.4</v>
      </c>
      <c r="BF16" s="25">
        <f>BF$11</f>
        <v>0</v>
      </c>
      <c r="BG16" s="8">
        <f t="shared" si="9"/>
        <v>0</v>
      </c>
      <c r="BH16" s="25">
        <f>BH$11</f>
        <v>3.1399999999999997E-2</v>
      </c>
      <c r="BI16" s="7">
        <f t="shared" si="10"/>
        <v>230.35</v>
      </c>
      <c r="BJ16" s="25">
        <f>BJ$11</f>
        <v>6.1799999999999997E-3</v>
      </c>
      <c r="BK16" s="9">
        <f t="shared" si="11"/>
        <v>45.34</v>
      </c>
      <c r="BL16" s="25">
        <f t="shared" ref="BL16:BL19" si="21">BL$12</f>
        <v>0.12670000000000001</v>
      </c>
      <c r="BM16" s="27">
        <v>0.8</v>
      </c>
      <c r="BN16" s="7">
        <f t="shared" si="19"/>
        <v>743.58</v>
      </c>
      <c r="BO16" s="25">
        <f>BO$11</f>
        <v>0.22020000000000001</v>
      </c>
      <c r="BP16" s="7">
        <f t="shared" si="12"/>
        <v>1615.39</v>
      </c>
      <c r="BQ16" s="25">
        <f>BQ$11</f>
        <v>0</v>
      </c>
      <c r="BR16" s="7">
        <f t="shared" si="1"/>
        <v>0</v>
      </c>
      <c r="BS16" s="6">
        <f t="shared" si="20"/>
        <v>0</v>
      </c>
      <c r="BT16" s="7">
        <f t="shared" si="2"/>
        <v>0</v>
      </c>
      <c r="BU16" s="10">
        <f t="shared" si="13"/>
        <v>4056.9</v>
      </c>
      <c r="BV16" s="10">
        <f t="shared" si="3"/>
        <v>0</v>
      </c>
      <c r="BW16" s="10">
        <f t="shared" si="14"/>
        <v>4056.9</v>
      </c>
      <c r="BX16" s="10">
        <f t="shared" si="15"/>
        <v>933.09</v>
      </c>
      <c r="BY16" s="10">
        <f t="shared" si="16"/>
        <v>4989.99</v>
      </c>
    </row>
    <row r="17" spans="1:77" s="14" customFormat="1" ht="13.15" customHeight="1">
      <c r="A17" s="24">
        <f t="shared" si="17"/>
        <v>9</v>
      </c>
      <c r="B17" s="25" t="s">
        <v>33</v>
      </c>
      <c r="C17" s="25" t="s">
        <v>40</v>
      </c>
      <c r="D17" s="26" t="s">
        <v>94</v>
      </c>
      <c r="E17" s="25">
        <v>8971383551</v>
      </c>
      <c r="F17" s="26" t="s">
        <v>95</v>
      </c>
      <c r="G17" s="26" t="s">
        <v>92</v>
      </c>
      <c r="H17" s="26" t="s">
        <v>92</v>
      </c>
      <c r="I17" s="26" t="s">
        <v>98</v>
      </c>
      <c r="J17" s="28" t="s">
        <v>97</v>
      </c>
      <c r="K17" s="24" t="s">
        <v>88</v>
      </c>
      <c r="L17" s="26" t="s">
        <v>123</v>
      </c>
      <c r="M17" s="25" t="s">
        <v>127</v>
      </c>
      <c r="N17" s="26" t="s">
        <v>92</v>
      </c>
      <c r="O17" s="26" t="s">
        <v>128</v>
      </c>
      <c r="P17" s="25" t="s">
        <v>129</v>
      </c>
      <c r="Q17" s="27"/>
      <c r="R17" s="26" t="s">
        <v>182</v>
      </c>
      <c r="S17" s="25" t="s">
        <v>127</v>
      </c>
      <c r="T17" s="26" t="s">
        <v>92</v>
      </c>
      <c r="U17" s="26" t="s">
        <v>92</v>
      </c>
      <c r="V17" s="26" t="s">
        <v>208</v>
      </c>
      <c r="W17" s="26" t="s">
        <v>129</v>
      </c>
      <c r="X17" s="24"/>
      <c r="Y17" s="28" t="s">
        <v>244</v>
      </c>
      <c r="Z17" s="28" t="s">
        <v>245</v>
      </c>
      <c r="AA17" s="26" t="s">
        <v>286</v>
      </c>
      <c r="AB17" s="26" t="s">
        <v>287</v>
      </c>
      <c r="AC17" s="26" t="s">
        <v>288</v>
      </c>
      <c r="AD17" s="25" t="s">
        <v>302</v>
      </c>
      <c r="AE17" s="25" t="s">
        <v>303</v>
      </c>
      <c r="AF17" s="25" t="s">
        <v>303</v>
      </c>
      <c r="AG17" s="25" t="s">
        <v>303</v>
      </c>
      <c r="AH17" s="25" t="s">
        <v>303</v>
      </c>
      <c r="AI17" s="25" t="s">
        <v>304</v>
      </c>
      <c r="AJ17" s="25" t="s">
        <v>302</v>
      </c>
      <c r="AK17" s="29">
        <v>45658</v>
      </c>
      <c r="AL17" s="30">
        <v>35.6</v>
      </c>
      <c r="AM17" s="26" t="s">
        <v>278</v>
      </c>
      <c r="AN17" s="26" t="s">
        <v>282</v>
      </c>
      <c r="AO17" s="25" t="str">
        <f>AO$11</f>
        <v>C11</v>
      </c>
      <c r="AP17" s="25">
        <v>40</v>
      </c>
      <c r="AQ17" s="31">
        <v>3119</v>
      </c>
      <c r="AR17" s="27">
        <v>0</v>
      </c>
      <c r="AS17" s="27">
        <v>0</v>
      </c>
      <c r="AT17" s="27">
        <v>0</v>
      </c>
      <c r="AU17" s="32">
        <f t="shared" si="0"/>
        <v>3119</v>
      </c>
      <c r="AV17" s="33">
        <f t="shared" si="4"/>
        <v>3.1190000000000002</v>
      </c>
      <c r="AW17" s="27">
        <v>12</v>
      </c>
      <c r="AX17" s="27">
        <f t="shared" si="18"/>
        <v>0</v>
      </c>
      <c r="AY17" s="7">
        <f t="shared" si="5"/>
        <v>0</v>
      </c>
      <c r="AZ17" s="25">
        <f>AZ$11</f>
        <v>4.5599999999999996</v>
      </c>
      <c r="BA17" s="7">
        <f t="shared" si="6"/>
        <v>54.72</v>
      </c>
      <c r="BB17" s="25">
        <f>BB$11</f>
        <v>0.08</v>
      </c>
      <c r="BC17" s="7">
        <f t="shared" si="7"/>
        <v>38.4</v>
      </c>
      <c r="BD17" s="25">
        <f>BD$11</f>
        <v>5.0999999999999996</v>
      </c>
      <c r="BE17" s="7">
        <f t="shared" si="8"/>
        <v>2448</v>
      </c>
      <c r="BF17" s="25">
        <f>BF$11</f>
        <v>0</v>
      </c>
      <c r="BG17" s="8">
        <f t="shared" si="9"/>
        <v>0</v>
      </c>
      <c r="BH17" s="25">
        <f>BH$11</f>
        <v>3.1399999999999997E-2</v>
      </c>
      <c r="BI17" s="7">
        <f t="shared" si="10"/>
        <v>97.94</v>
      </c>
      <c r="BJ17" s="25">
        <f>BJ$11</f>
        <v>6.1799999999999997E-3</v>
      </c>
      <c r="BK17" s="9">
        <f t="shared" si="11"/>
        <v>19.28</v>
      </c>
      <c r="BL17" s="25">
        <f t="shared" si="21"/>
        <v>0.12670000000000001</v>
      </c>
      <c r="BM17" s="27">
        <v>0.8</v>
      </c>
      <c r="BN17" s="7">
        <f t="shared" si="19"/>
        <v>316.14</v>
      </c>
      <c r="BO17" s="25">
        <f>BO$11</f>
        <v>0.22020000000000001</v>
      </c>
      <c r="BP17" s="7">
        <f t="shared" si="12"/>
        <v>686.8</v>
      </c>
      <c r="BQ17" s="25">
        <f>BQ$11</f>
        <v>0</v>
      </c>
      <c r="BR17" s="7">
        <f t="shared" si="1"/>
        <v>0</v>
      </c>
      <c r="BS17" s="6">
        <f>BS$10</f>
        <v>0</v>
      </c>
      <c r="BT17" s="7">
        <f t="shared" si="2"/>
        <v>0</v>
      </c>
      <c r="BU17" s="10">
        <f t="shared" si="13"/>
        <v>3661.28</v>
      </c>
      <c r="BV17" s="10">
        <f t="shared" si="3"/>
        <v>0</v>
      </c>
      <c r="BW17" s="10">
        <f t="shared" si="14"/>
        <v>3661.28</v>
      </c>
      <c r="BX17" s="10">
        <f t="shared" si="15"/>
        <v>842.09</v>
      </c>
      <c r="BY17" s="10">
        <f t="shared" si="16"/>
        <v>4503.37</v>
      </c>
    </row>
    <row r="18" spans="1:77" s="14" customFormat="1" ht="13.15" customHeight="1">
      <c r="A18" s="24">
        <f t="shared" si="17"/>
        <v>10</v>
      </c>
      <c r="B18" s="25" t="s">
        <v>33</v>
      </c>
      <c r="C18" s="25" t="s">
        <v>34</v>
      </c>
      <c r="D18" s="26" t="s">
        <v>94</v>
      </c>
      <c r="E18" s="25">
        <v>8971383551</v>
      </c>
      <c r="F18" s="26" t="s">
        <v>95</v>
      </c>
      <c r="G18" s="26" t="s">
        <v>92</v>
      </c>
      <c r="H18" s="26" t="s">
        <v>92</v>
      </c>
      <c r="I18" s="26" t="s">
        <v>98</v>
      </c>
      <c r="J18" s="28" t="s">
        <v>97</v>
      </c>
      <c r="K18" s="24" t="s">
        <v>88</v>
      </c>
      <c r="L18" s="26" t="s">
        <v>130</v>
      </c>
      <c r="M18" s="25" t="s">
        <v>131</v>
      </c>
      <c r="N18" s="26" t="s">
        <v>92</v>
      </c>
      <c r="O18" s="26" t="s">
        <v>132</v>
      </c>
      <c r="P18" s="25" t="s">
        <v>133</v>
      </c>
      <c r="Q18" s="27"/>
      <c r="R18" s="26" t="s">
        <v>183</v>
      </c>
      <c r="S18" s="25" t="s">
        <v>131</v>
      </c>
      <c r="T18" s="26" t="s">
        <v>92</v>
      </c>
      <c r="U18" s="26" t="s">
        <v>92</v>
      </c>
      <c r="V18" s="26" t="s">
        <v>132</v>
      </c>
      <c r="W18" s="26" t="s">
        <v>209</v>
      </c>
      <c r="X18" s="24"/>
      <c r="Y18" s="28" t="s">
        <v>246</v>
      </c>
      <c r="Z18" s="26">
        <v>18186</v>
      </c>
      <c r="AA18" s="26" t="s">
        <v>286</v>
      </c>
      <c r="AB18" s="26" t="s">
        <v>287</v>
      </c>
      <c r="AC18" s="26" t="s">
        <v>288</v>
      </c>
      <c r="AD18" s="25" t="s">
        <v>302</v>
      </c>
      <c r="AE18" s="25" t="s">
        <v>303</v>
      </c>
      <c r="AF18" s="25" t="s">
        <v>303</v>
      </c>
      <c r="AG18" s="25" t="s">
        <v>303</v>
      </c>
      <c r="AH18" s="25" t="s">
        <v>303</v>
      </c>
      <c r="AI18" s="25" t="s">
        <v>304</v>
      </c>
      <c r="AJ18" s="25" t="s">
        <v>302</v>
      </c>
      <c r="AK18" s="29">
        <v>45658</v>
      </c>
      <c r="AL18" s="30">
        <v>40</v>
      </c>
      <c r="AM18" s="26" t="s">
        <v>278</v>
      </c>
      <c r="AN18" s="26" t="s">
        <v>282</v>
      </c>
      <c r="AO18" s="25" t="str">
        <f>AO$11</f>
        <v>C11</v>
      </c>
      <c r="AP18" s="25">
        <v>40</v>
      </c>
      <c r="AQ18" s="31">
        <v>6269</v>
      </c>
      <c r="AR18" s="27">
        <v>0</v>
      </c>
      <c r="AS18" s="27">
        <v>0</v>
      </c>
      <c r="AT18" s="27">
        <v>0</v>
      </c>
      <c r="AU18" s="32">
        <f t="shared" si="0"/>
        <v>6269</v>
      </c>
      <c r="AV18" s="33">
        <f t="shared" si="4"/>
        <v>6.2690000000000001</v>
      </c>
      <c r="AW18" s="27">
        <v>12</v>
      </c>
      <c r="AX18" s="27">
        <f t="shared" si="18"/>
        <v>0</v>
      </c>
      <c r="AY18" s="7">
        <f t="shared" si="5"/>
        <v>0</v>
      </c>
      <c r="AZ18" s="25">
        <f>AZ$11</f>
        <v>4.5599999999999996</v>
      </c>
      <c r="BA18" s="7">
        <f t="shared" si="6"/>
        <v>54.72</v>
      </c>
      <c r="BB18" s="25">
        <f>BB$11</f>
        <v>0.08</v>
      </c>
      <c r="BC18" s="7">
        <f t="shared" si="7"/>
        <v>38.4</v>
      </c>
      <c r="BD18" s="25">
        <f>BD$11</f>
        <v>5.0999999999999996</v>
      </c>
      <c r="BE18" s="7">
        <f t="shared" si="8"/>
        <v>2448</v>
      </c>
      <c r="BF18" s="25">
        <f>BF$11</f>
        <v>0</v>
      </c>
      <c r="BG18" s="8">
        <f t="shared" si="9"/>
        <v>0</v>
      </c>
      <c r="BH18" s="25">
        <f>BH$11</f>
        <v>3.1399999999999997E-2</v>
      </c>
      <c r="BI18" s="7">
        <f t="shared" si="10"/>
        <v>196.85</v>
      </c>
      <c r="BJ18" s="25">
        <f>BJ$11</f>
        <v>6.1799999999999997E-3</v>
      </c>
      <c r="BK18" s="9">
        <f t="shared" si="11"/>
        <v>38.74</v>
      </c>
      <c r="BL18" s="25">
        <f t="shared" si="21"/>
        <v>0.12670000000000001</v>
      </c>
      <c r="BM18" s="27">
        <v>0.8</v>
      </c>
      <c r="BN18" s="7">
        <f t="shared" si="19"/>
        <v>635.42999999999995</v>
      </c>
      <c r="BO18" s="25">
        <f>BO$11</f>
        <v>0.22020000000000001</v>
      </c>
      <c r="BP18" s="7">
        <f t="shared" si="12"/>
        <v>1380.43</v>
      </c>
      <c r="BQ18" s="25">
        <f>BQ$11</f>
        <v>0</v>
      </c>
      <c r="BR18" s="7">
        <f t="shared" si="1"/>
        <v>0</v>
      </c>
      <c r="BS18" s="6">
        <f t="shared" ref="BS18:BS19" si="22">BS$11</f>
        <v>0</v>
      </c>
      <c r="BT18" s="7">
        <f t="shared" si="2"/>
        <v>0</v>
      </c>
      <c r="BU18" s="10">
        <f t="shared" si="13"/>
        <v>4792.57</v>
      </c>
      <c r="BV18" s="10">
        <f t="shared" si="3"/>
        <v>0</v>
      </c>
      <c r="BW18" s="10">
        <f t="shared" si="14"/>
        <v>4792.57</v>
      </c>
      <c r="BX18" s="10">
        <f t="shared" si="15"/>
        <v>1102.29</v>
      </c>
      <c r="BY18" s="10">
        <f t="shared" si="16"/>
        <v>5894.86</v>
      </c>
    </row>
    <row r="19" spans="1:77" s="14" customFormat="1" ht="13.15" customHeight="1">
      <c r="A19" s="24">
        <f t="shared" si="17"/>
        <v>11</v>
      </c>
      <c r="B19" s="25" t="s">
        <v>33</v>
      </c>
      <c r="C19" s="25" t="s">
        <v>43</v>
      </c>
      <c r="D19" s="42" t="s">
        <v>94</v>
      </c>
      <c r="E19" s="25">
        <v>8971383551</v>
      </c>
      <c r="F19" s="26" t="s">
        <v>95</v>
      </c>
      <c r="G19" s="26" t="s">
        <v>92</v>
      </c>
      <c r="H19" s="26" t="s">
        <v>92</v>
      </c>
      <c r="I19" s="26" t="s">
        <v>98</v>
      </c>
      <c r="J19" s="28" t="s">
        <v>97</v>
      </c>
      <c r="K19" s="24" t="s">
        <v>88</v>
      </c>
      <c r="L19" s="42" t="s">
        <v>134</v>
      </c>
      <c r="M19" s="43" t="s">
        <v>135</v>
      </c>
      <c r="N19" s="42" t="s">
        <v>92</v>
      </c>
      <c r="O19" s="42" t="s">
        <v>136</v>
      </c>
      <c r="P19" s="43">
        <v>2</v>
      </c>
      <c r="Q19" s="27"/>
      <c r="R19" s="42" t="s">
        <v>134</v>
      </c>
      <c r="S19" s="43" t="s">
        <v>135</v>
      </c>
      <c r="T19" s="42" t="s">
        <v>92</v>
      </c>
      <c r="U19" s="42" t="s">
        <v>92</v>
      </c>
      <c r="V19" s="42" t="s">
        <v>210</v>
      </c>
      <c r="W19" s="42">
        <v>2</v>
      </c>
      <c r="X19" s="24"/>
      <c r="Y19" s="44" t="s">
        <v>247</v>
      </c>
      <c r="Z19" s="45" t="s">
        <v>248</v>
      </c>
      <c r="AA19" s="26" t="s">
        <v>286</v>
      </c>
      <c r="AB19" s="26" t="s">
        <v>287</v>
      </c>
      <c r="AC19" s="26" t="s">
        <v>288</v>
      </c>
      <c r="AD19" s="43" t="s">
        <v>302</v>
      </c>
      <c r="AE19" s="43" t="s">
        <v>303</v>
      </c>
      <c r="AF19" s="43" t="s">
        <v>303</v>
      </c>
      <c r="AG19" s="43" t="s">
        <v>303</v>
      </c>
      <c r="AH19" s="43" t="s">
        <v>303</v>
      </c>
      <c r="AI19" s="19" t="s">
        <v>305</v>
      </c>
      <c r="AJ19" s="25" t="s">
        <v>302</v>
      </c>
      <c r="AK19" s="46">
        <v>45658</v>
      </c>
      <c r="AL19" s="47">
        <v>30</v>
      </c>
      <c r="AM19" s="42" t="s">
        <v>278</v>
      </c>
      <c r="AN19" s="42" t="s">
        <v>282</v>
      </c>
      <c r="AO19" s="25" t="str">
        <f>AO$11</f>
        <v>C11</v>
      </c>
      <c r="AP19" s="43">
        <v>40</v>
      </c>
      <c r="AQ19" s="48">
        <v>5836</v>
      </c>
      <c r="AR19" s="27">
        <v>0</v>
      </c>
      <c r="AS19" s="27">
        <v>0</v>
      </c>
      <c r="AT19" s="27">
        <v>0</v>
      </c>
      <c r="AU19" s="32">
        <f t="shared" si="0"/>
        <v>5836</v>
      </c>
      <c r="AV19" s="33">
        <f t="shared" si="4"/>
        <v>5.8360000000000003</v>
      </c>
      <c r="AW19" s="27">
        <v>12</v>
      </c>
      <c r="AX19" s="27">
        <f t="shared" si="18"/>
        <v>0</v>
      </c>
      <c r="AY19" s="7">
        <f t="shared" si="5"/>
        <v>0</v>
      </c>
      <c r="AZ19" s="25">
        <f>AZ$11</f>
        <v>4.5599999999999996</v>
      </c>
      <c r="BA19" s="7">
        <f t="shared" si="6"/>
        <v>54.72</v>
      </c>
      <c r="BB19" s="25">
        <f>BB$11</f>
        <v>0.08</v>
      </c>
      <c r="BC19" s="7">
        <f t="shared" si="7"/>
        <v>38.4</v>
      </c>
      <c r="BD19" s="25">
        <f>BD$11</f>
        <v>5.0999999999999996</v>
      </c>
      <c r="BE19" s="7">
        <f t="shared" si="8"/>
        <v>2448</v>
      </c>
      <c r="BF19" s="25">
        <f>BF$11</f>
        <v>0</v>
      </c>
      <c r="BG19" s="8">
        <f t="shared" si="9"/>
        <v>0</v>
      </c>
      <c r="BH19" s="25">
        <f>BH$11</f>
        <v>3.1399999999999997E-2</v>
      </c>
      <c r="BI19" s="7">
        <f t="shared" si="10"/>
        <v>183.25</v>
      </c>
      <c r="BJ19" s="25">
        <f>BJ$11</f>
        <v>6.1799999999999997E-3</v>
      </c>
      <c r="BK19" s="9">
        <f t="shared" si="11"/>
        <v>36.07</v>
      </c>
      <c r="BL19" s="25">
        <f t="shared" si="21"/>
        <v>0.12670000000000001</v>
      </c>
      <c r="BM19" s="27">
        <v>0.8</v>
      </c>
      <c r="BN19" s="7">
        <f t="shared" si="19"/>
        <v>591.54</v>
      </c>
      <c r="BO19" s="25">
        <f>BO$11</f>
        <v>0.22020000000000001</v>
      </c>
      <c r="BP19" s="7">
        <f t="shared" si="12"/>
        <v>1285.0899999999999</v>
      </c>
      <c r="BQ19" s="25">
        <f>BQ$11</f>
        <v>0</v>
      </c>
      <c r="BR19" s="7">
        <f t="shared" si="1"/>
        <v>0</v>
      </c>
      <c r="BS19" s="6">
        <f t="shared" si="22"/>
        <v>0</v>
      </c>
      <c r="BT19" s="7">
        <f t="shared" si="2"/>
        <v>0</v>
      </c>
      <c r="BU19" s="10">
        <f t="shared" si="13"/>
        <v>4637.07</v>
      </c>
      <c r="BV19" s="10">
        <f t="shared" si="3"/>
        <v>0</v>
      </c>
      <c r="BW19" s="10">
        <f t="shared" si="14"/>
        <v>4637.07</v>
      </c>
      <c r="BX19" s="10">
        <f t="shared" si="15"/>
        <v>1066.53</v>
      </c>
      <c r="BY19" s="10">
        <f t="shared" si="16"/>
        <v>5703.6</v>
      </c>
    </row>
    <row r="20" spans="1:77" s="14" customFormat="1" ht="13.15" customHeight="1">
      <c r="A20" s="24">
        <f t="shared" si="17"/>
        <v>12</v>
      </c>
      <c r="B20" s="25" t="s">
        <v>30</v>
      </c>
      <c r="C20" s="25" t="s">
        <v>35</v>
      </c>
      <c r="D20" s="26" t="s">
        <v>94</v>
      </c>
      <c r="E20" s="25">
        <v>8971383551</v>
      </c>
      <c r="F20" s="26" t="s">
        <v>95</v>
      </c>
      <c r="G20" s="26" t="s">
        <v>92</v>
      </c>
      <c r="H20" s="26" t="s">
        <v>92</v>
      </c>
      <c r="I20" s="26" t="s">
        <v>98</v>
      </c>
      <c r="J20" s="28" t="s">
        <v>97</v>
      </c>
      <c r="K20" s="24" t="s">
        <v>88</v>
      </c>
      <c r="L20" s="26" t="s">
        <v>137</v>
      </c>
      <c r="M20" s="25" t="s">
        <v>138</v>
      </c>
      <c r="N20" s="26" t="s">
        <v>92</v>
      </c>
      <c r="O20" s="26" t="s">
        <v>139</v>
      </c>
      <c r="P20" s="25">
        <v>3</v>
      </c>
      <c r="Q20" s="27"/>
      <c r="R20" s="26" t="s">
        <v>184</v>
      </c>
      <c r="S20" s="40" t="s">
        <v>211</v>
      </c>
      <c r="T20" s="39" t="s">
        <v>92</v>
      </c>
      <c r="U20" s="39" t="s">
        <v>92</v>
      </c>
      <c r="V20" s="39" t="s">
        <v>139</v>
      </c>
      <c r="W20" s="39">
        <v>3</v>
      </c>
      <c r="X20" s="24"/>
      <c r="Y20" s="28" t="s">
        <v>249</v>
      </c>
      <c r="Z20" s="26">
        <v>97794255</v>
      </c>
      <c r="AA20" s="26" t="s">
        <v>286</v>
      </c>
      <c r="AB20" s="26" t="s">
        <v>287</v>
      </c>
      <c r="AC20" s="26" t="s">
        <v>288</v>
      </c>
      <c r="AD20" s="40" t="s">
        <v>302</v>
      </c>
      <c r="AE20" s="40" t="s">
        <v>303</v>
      </c>
      <c r="AF20" s="40" t="s">
        <v>303</v>
      </c>
      <c r="AG20" s="40" t="s">
        <v>303</v>
      </c>
      <c r="AH20" s="40" t="s">
        <v>303</v>
      </c>
      <c r="AI20" s="40" t="s">
        <v>304</v>
      </c>
      <c r="AJ20" s="25" t="s">
        <v>302</v>
      </c>
      <c r="AK20" s="37">
        <v>45658</v>
      </c>
      <c r="AL20" s="38">
        <v>40.020000000000003</v>
      </c>
      <c r="AM20" s="26" t="s">
        <v>278</v>
      </c>
      <c r="AN20" s="42" t="s">
        <v>282</v>
      </c>
      <c r="AO20" s="25" t="str">
        <f>AO$9</f>
        <v>C21</v>
      </c>
      <c r="AP20" s="25">
        <v>55</v>
      </c>
      <c r="AQ20" s="49">
        <v>91065</v>
      </c>
      <c r="AR20" s="27">
        <v>0</v>
      </c>
      <c r="AS20" s="27">
        <v>0</v>
      </c>
      <c r="AT20" s="27">
        <v>0</v>
      </c>
      <c r="AU20" s="32">
        <f t="shared" si="0"/>
        <v>91065</v>
      </c>
      <c r="AV20" s="33">
        <f t="shared" si="4"/>
        <v>91.064999999999998</v>
      </c>
      <c r="AW20" s="27">
        <v>12</v>
      </c>
      <c r="AX20" s="27">
        <f t="shared" si="18"/>
        <v>0</v>
      </c>
      <c r="AY20" s="7">
        <f t="shared" si="5"/>
        <v>0</v>
      </c>
      <c r="AZ20" s="25">
        <f>AZ$9</f>
        <v>9.5</v>
      </c>
      <c r="BA20" s="7">
        <f t="shared" si="6"/>
        <v>114</v>
      </c>
      <c r="BB20" s="25">
        <f>BB$9</f>
        <v>0.08</v>
      </c>
      <c r="BC20" s="7">
        <f t="shared" si="7"/>
        <v>52.8</v>
      </c>
      <c r="BD20" s="25">
        <f>BD$9</f>
        <v>15.53</v>
      </c>
      <c r="BE20" s="7">
        <f t="shared" si="8"/>
        <v>10249.799999999999</v>
      </c>
      <c r="BF20" s="25">
        <f>BF$9</f>
        <v>0</v>
      </c>
      <c r="BG20" s="8">
        <f t="shared" si="9"/>
        <v>0</v>
      </c>
      <c r="BH20" s="25">
        <f>BH$9</f>
        <v>3.1399999999999997E-2</v>
      </c>
      <c r="BI20" s="7">
        <f t="shared" si="10"/>
        <v>2859.44</v>
      </c>
      <c r="BJ20" s="25">
        <f>BJ$9</f>
        <v>6.1799999999999997E-3</v>
      </c>
      <c r="BK20" s="9">
        <f t="shared" si="11"/>
        <v>562.78</v>
      </c>
      <c r="BL20" s="25">
        <f>BL$9</f>
        <v>0.12670000000000001</v>
      </c>
      <c r="BM20" s="27">
        <v>0.8</v>
      </c>
      <c r="BN20" s="7">
        <f t="shared" si="19"/>
        <v>9230.35</v>
      </c>
      <c r="BO20" s="25">
        <f>BO$9</f>
        <v>0.20949999999999999</v>
      </c>
      <c r="BP20" s="7">
        <f t="shared" si="12"/>
        <v>19078.12</v>
      </c>
      <c r="BQ20" s="25">
        <f>BQ$9</f>
        <v>0</v>
      </c>
      <c r="BR20" s="7">
        <f t="shared" si="1"/>
        <v>0</v>
      </c>
      <c r="BS20" s="6">
        <v>0</v>
      </c>
      <c r="BT20" s="7">
        <f t="shared" si="2"/>
        <v>0</v>
      </c>
      <c r="BU20" s="10">
        <f t="shared" si="13"/>
        <v>42147.29</v>
      </c>
      <c r="BV20" s="10">
        <f t="shared" si="3"/>
        <v>0</v>
      </c>
      <c r="BW20" s="10">
        <f t="shared" si="14"/>
        <v>42147.29</v>
      </c>
      <c r="BX20" s="10">
        <f t="shared" si="15"/>
        <v>9693.8799999999992</v>
      </c>
      <c r="BY20" s="10">
        <f t="shared" si="16"/>
        <v>51841.17</v>
      </c>
    </row>
    <row r="21" spans="1:77" s="51" customFormat="1" ht="13.15" customHeight="1">
      <c r="A21" s="24">
        <f t="shared" si="17"/>
        <v>13</v>
      </c>
      <c r="B21" s="25" t="s">
        <v>30</v>
      </c>
      <c r="C21" s="25" t="s">
        <v>20</v>
      </c>
      <c r="D21" s="26" t="s">
        <v>94</v>
      </c>
      <c r="E21" s="25">
        <v>8971383551</v>
      </c>
      <c r="F21" s="26" t="s">
        <v>95</v>
      </c>
      <c r="G21" s="26" t="s">
        <v>92</v>
      </c>
      <c r="H21" s="26" t="s">
        <v>92</v>
      </c>
      <c r="I21" s="26" t="s">
        <v>98</v>
      </c>
      <c r="J21" s="28" t="s">
        <v>97</v>
      </c>
      <c r="K21" s="24" t="s">
        <v>88</v>
      </c>
      <c r="L21" s="26" t="s">
        <v>140</v>
      </c>
      <c r="M21" s="25" t="s">
        <v>141</v>
      </c>
      <c r="N21" s="26" t="s">
        <v>92</v>
      </c>
      <c r="O21" s="26" t="s">
        <v>142</v>
      </c>
      <c r="P21" s="25">
        <v>3</v>
      </c>
      <c r="Q21" s="50"/>
      <c r="R21" s="26" t="s">
        <v>185</v>
      </c>
      <c r="S21" s="25" t="s">
        <v>141</v>
      </c>
      <c r="T21" s="26" t="s">
        <v>92</v>
      </c>
      <c r="U21" s="26" t="s">
        <v>92</v>
      </c>
      <c r="V21" s="26" t="s">
        <v>212</v>
      </c>
      <c r="W21" s="26">
        <v>3</v>
      </c>
      <c r="X21" s="24"/>
      <c r="Y21" s="28" t="s">
        <v>250</v>
      </c>
      <c r="Z21" s="28" t="s">
        <v>251</v>
      </c>
      <c r="AA21" s="26" t="s">
        <v>286</v>
      </c>
      <c r="AB21" s="26" t="s">
        <v>287</v>
      </c>
      <c r="AC21" s="26" t="s">
        <v>288</v>
      </c>
      <c r="AD21" s="25" t="s">
        <v>302</v>
      </c>
      <c r="AE21" s="25" t="s">
        <v>303</v>
      </c>
      <c r="AF21" s="25" t="s">
        <v>303</v>
      </c>
      <c r="AG21" s="25" t="s">
        <v>303</v>
      </c>
      <c r="AH21" s="25" t="s">
        <v>303</v>
      </c>
      <c r="AI21" s="25" t="s">
        <v>304</v>
      </c>
      <c r="AJ21" s="25" t="s">
        <v>302</v>
      </c>
      <c r="AK21" s="34" t="s">
        <v>306</v>
      </c>
      <c r="AL21" s="30">
        <v>10</v>
      </c>
      <c r="AM21" s="26" t="s">
        <v>278</v>
      </c>
      <c r="AN21" s="26" t="s">
        <v>281</v>
      </c>
      <c r="AO21" s="25" t="str">
        <f>AO$11</f>
        <v>C11</v>
      </c>
      <c r="AP21" s="25">
        <v>32</v>
      </c>
      <c r="AQ21" s="31">
        <v>3229</v>
      </c>
      <c r="AR21" s="27">
        <v>0</v>
      </c>
      <c r="AS21" s="27">
        <v>0</v>
      </c>
      <c r="AT21" s="27">
        <v>0</v>
      </c>
      <c r="AU21" s="32">
        <f t="shared" si="0"/>
        <v>3229</v>
      </c>
      <c r="AV21" s="33">
        <f t="shared" si="4"/>
        <v>3.2290000000000001</v>
      </c>
      <c r="AW21" s="27">
        <v>12</v>
      </c>
      <c r="AX21" s="27">
        <f t="shared" si="18"/>
        <v>0</v>
      </c>
      <c r="AY21" s="7">
        <f t="shared" si="5"/>
        <v>0</v>
      </c>
      <c r="AZ21" s="25">
        <f>AZ$11</f>
        <v>4.5599999999999996</v>
      </c>
      <c r="BA21" s="7">
        <f t="shared" si="6"/>
        <v>54.72</v>
      </c>
      <c r="BB21" s="25">
        <f>BB$11</f>
        <v>0.08</v>
      </c>
      <c r="BC21" s="7">
        <f t="shared" si="7"/>
        <v>30.72</v>
      </c>
      <c r="BD21" s="25">
        <f>BD$11</f>
        <v>5.0999999999999996</v>
      </c>
      <c r="BE21" s="7">
        <f t="shared" si="8"/>
        <v>1958.4</v>
      </c>
      <c r="BF21" s="25">
        <f>BF$11</f>
        <v>0</v>
      </c>
      <c r="BG21" s="8">
        <f t="shared" si="9"/>
        <v>0</v>
      </c>
      <c r="BH21" s="25">
        <f>BH$11</f>
        <v>3.1399999999999997E-2</v>
      </c>
      <c r="BI21" s="7">
        <f t="shared" si="10"/>
        <v>101.39</v>
      </c>
      <c r="BJ21" s="25">
        <f>BJ$11</f>
        <v>6.1799999999999997E-3</v>
      </c>
      <c r="BK21" s="9">
        <f t="shared" si="11"/>
        <v>19.96</v>
      </c>
      <c r="BL21" s="25">
        <f>BL$12</f>
        <v>0.12670000000000001</v>
      </c>
      <c r="BM21" s="27">
        <v>0.8</v>
      </c>
      <c r="BN21" s="7">
        <f t="shared" si="19"/>
        <v>327.29000000000002</v>
      </c>
      <c r="BO21" s="25">
        <f>BO$11</f>
        <v>0.22020000000000001</v>
      </c>
      <c r="BP21" s="7">
        <f t="shared" si="12"/>
        <v>711.03</v>
      </c>
      <c r="BQ21" s="25">
        <f>BQ$11</f>
        <v>0</v>
      </c>
      <c r="BR21" s="7">
        <f t="shared" si="1"/>
        <v>0</v>
      </c>
      <c r="BS21" s="6">
        <f>BS$11</f>
        <v>0</v>
      </c>
      <c r="BT21" s="7">
        <f t="shared" si="2"/>
        <v>0</v>
      </c>
      <c r="BU21" s="10">
        <f t="shared" si="13"/>
        <v>3203.51</v>
      </c>
      <c r="BV21" s="10">
        <f t="shared" si="3"/>
        <v>0</v>
      </c>
      <c r="BW21" s="10">
        <f t="shared" si="14"/>
        <v>3203.51</v>
      </c>
      <c r="BX21" s="10">
        <f t="shared" si="15"/>
        <v>736.81</v>
      </c>
      <c r="BY21" s="10">
        <f t="shared" si="16"/>
        <v>3940.32</v>
      </c>
    </row>
    <row r="22" spans="1:77" s="14" customFormat="1" ht="13.15" customHeight="1">
      <c r="A22" s="24">
        <f t="shared" si="17"/>
        <v>14</v>
      </c>
      <c r="B22" s="25" t="s">
        <v>41</v>
      </c>
      <c r="C22" s="25" t="s">
        <v>35</v>
      </c>
      <c r="D22" s="26" t="s">
        <v>94</v>
      </c>
      <c r="E22" s="25">
        <v>8971383551</v>
      </c>
      <c r="F22" s="26" t="s">
        <v>95</v>
      </c>
      <c r="G22" s="26" t="s">
        <v>92</v>
      </c>
      <c r="H22" s="26" t="s">
        <v>92</v>
      </c>
      <c r="I22" s="26" t="s">
        <v>98</v>
      </c>
      <c r="J22" s="28" t="s">
        <v>97</v>
      </c>
      <c r="K22" s="24" t="s">
        <v>88</v>
      </c>
      <c r="L22" s="26" t="s">
        <v>143</v>
      </c>
      <c r="M22" s="40" t="s">
        <v>144</v>
      </c>
      <c r="N22" s="39" t="s">
        <v>92</v>
      </c>
      <c r="O22" s="39" t="s">
        <v>145</v>
      </c>
      <c r="P22" s="40">
        <v>19</v>
      </c>
      <c r="Q22" s="27"/>
      <c r="R22" s="26" t="s">
        <v>143</v>
      </c>
      <c r="S22" s="40" t="s">
        <v>144</v>
      </c>
      <c r="T22" s="39" t="s">
        <v>92</v>
      </c>
      <c r="U22" s="39" t="s">
        <v>92</v>
      </c>
      <c r="V22" s="39" t="s">
        <v>145</v>
      </c>
      <c r="W22" s="39">
        <v>19</v>
      </c>
      <c r="X22" s="24"/>
      <c r="Y22" s="28" t="s">
        <v>252</v>
      </c>
      <c r="Z22" s="26">
        <v>96286014</v>
      </c>
      <c r="AA22" s="26" t="s">
        <v>286</v>
      </c>
      <c r="AB22" s="26" t="s">
        <v>287</v>
      </c>
      <c r="AC22" s="26" t="s">
        <v>288</v>
      </c>
      <c r="AD22" s="25" t="s">
        <v>302</v>
      </c>
      <c r="AE22" s="25" t="s">
        <v>303</v>
      </c>
      <c r="AF22" s="25" t="s">
        <v>303</v>
      </c>
      <c r="AG22" s="25" t="s">
        <v>303</v>
      </c>
      <c r="AH22" s="25" t="s">
        <v>303</v>
      </c>
      <c r="AI22" s="25" t="s">
        <v>307</v>
      </c>
      <c r="AJ22" s="25" t="s">
        <v>302</v>
      </c>
      <c r="AK22" s="29">
        <v>45658</v>
      </c>
      <c r="AL22" s="30">
        <v>34.875</v>
      </c>
      <c r="AM22" s="26" t="s">
        <v>278</v>
      </c>
      <c r="AN22" s="39" t="s">
        <v>282</v>
      </c>
      <c r="AO22" s="25" t="str">
        <f>AO$9</f>
        <v>C21</v>
      </c>
      <c r="AP22" s="25">
        <v>70</v>
      </c>
      <c r="AQ22" s="31">
        <v>81411</v>
      </c>
      <c r="AR22" s="27">
        <v>0</v>
      </c>
      <c r="AS22" s="27">
        <v>0</v>
      </c>
      <c r="AT22" s="27">
        <v>0</v>
      </c>
      <c r="AU22" s="32">
        <f t="shared" si="0"/>
        <v>81411</v>
      </c>
      <c r="AV22" s="33">
        <f t="shared" si="4"/>
        <v>81.411000000000001</v>
      </c>
      <c r="AW22" s="27">
        <v>12</v>
      </c>
      <c r="AX22" s="27">
        <f t="shared" si="18"/>
        <v>0</v>
      </c>
      <c r="AY22" s="7">
        <f t="shared" si="5"/>
        <v>0</v>
      </c>
      <c r="AZ22" s="25">
        <f>AZ$9</f>
        <v>9.5</v>
      </c>
      <c r="BA22" s="7">
        <f t="shared" si="6"/>
        <v>114</v>
      </c>
      <c r="BB22" s="25">
        <f>BB$9</f>
        <v>0.08</v>
      </c>
      <c r="BC22" s="7">
        <f t="shared" si="7"/>
        <v>67.2</v>
      </c>
      <c r="BD22" s="25">
        <f>BD$9</f>
        <v>15.53</v>
      </c>
      <c r="BE22" s="7">
        <f t="shared" si="8"/>
        <v>13045.2</v>
      </c>
      <c r="BF22" s="25">
        <f>BF$9</f>
        <v>0</v>
      </c>
      <c r="BG22" s="8">
        <f t="shared" si="9"/>
        <v>0</v>
      </c>
      <c r="BH22" s="25">
        <f>BH$9</f>
        <v>3.1399999999999997E-2</v>
      </c>
      <c r="BI22" s="7">
        <f t="shared" si="10"/>
        <v>2556.31</v>
      </c>
      <c r="BJ22" s="25">
        <f>BJ$9</f>
        <v>6.1799999999999997E-3</v>
      </c>
      <c r="BK22" s="9">
        <f t="shared" si="11"/>
        <v>503.12</v>
      </c>
      <c r="BL22" s="25">
        <f>BL$9</f>
        <v>0.12670000000000001</v>
      </c>
      <c r="BM22" s="27">
        <v>0.8</v>
      </c>
      <c r="BN22" s="7">
        <f t="shared" si="19"/>
        <v>8251.82</v>
      </c>
      <c r="BO22" s="25">
        <f>BO$9</f>
        <v>0.20949999999999999</v>
      </c>
      <c r="BP22" s="7">
        <f t="shared" si="12"/>
        <v>17055.599999999999</v>
      </c>
      <c r="BQ22" s="25">
        <f>BQ$9</f>
        <v>0</v>
      </c>
      <c r="BR22" s="7">
        <f t="shared" si="1"/>
        <v>0</v>
      </c>
      <c r="BS22" s="6">
        <f>BS$10</f>
        <v>0</v>
      </c>
      <c r="BT22" s="7">
        <f t="shared" si="2"/>
        <v>0</v>
      </c>
      <c r="BU22" s="10">
        <f t="shared" si="13"/>
        <v>41593.25</v>
      </c>
      <c r="BV22" s="10">
        <f t="shared" si="3"/>
        <v>0</v>
      </c>
      <c r="BW22" s="10">
        <f t="shared" si="14"/>
        <v>41593.25</v>
      </c>
      <c r="BX22" s="10">
        <f t="shared" si="15"/>
        <v>9566.4500000000007</v>
      </c>
      <c r="BY22" s="10">
        <f t="shared" si="16"/>
        <v>51159.7</v>
      </c>
    </row>
    <row r="23" spans="1:77" s="14" customFormat="1" ht="13.15" customHeight="1">
      <c r="A23" s="24">
        <f t="shared" si="17"/>
        <v>15</v>
      </c>
      <c r="B23" s="25" t="s">
        <v>41</v>
      </c>
      <c r="C23" s="25" t="s">
        <v>20</v>
      </c>
      <c r="D23" s="26" t="s">
        <v>94</v>
      </c>
      <c r="E23" s="25">
        <v>8971383551</v>
      </c>
      <c r="F23" s="26" t="s">
        <v>95</v>
      </c>
      <c r="G23" s="26" t="s">
        <v>92</v>
      </c>
      <c r="H23" s="26" t="s">
        <v>92</v>
      </c>
      <c r="I23" s="26" t="s">
        <v>98</v>
      </c>
      <c r="J23" s="28" t="s">
        <v>97</v>
      </c>
      <c r="K23" s="24" t="s">
        <v>88</v>
      </c>
      <c r="L23" s="26" t="s">
        <v>146</v>
      </c>
      <c r="M23" s="25" t="s">
        <v>147</v>
      </c>
      <c r="N23" s="26" t="s">
        <v>92</v>
      </c>
      <c r="O23" s="26" t="s">
        <v>148</v>
      </c>
      <c r="P23" s="25" t="s">
        <v>149</v>
      </c>
      <c r="Q23" s="27"/>
      <c r="R23" s="26" t="s">
        <v>186</v>
      </c>
      <c r="S23" s="25" t="s">
        <v>147</v>
      </c>
      <c r="T23" s="26" t="s">
        <v>92</v>
      </c>
      <c r="U23" s="26" t="s">
        <v>92</v>
      </c>
      <c r="V23" s="26" t="s">
        <v>148</v>
      </c>
      <c r="W23" s="26" t="s">
        <v>149</v>
      </c>
      <c r="X23" s="24"/>
      <c r="Y23" s="28" t="s">
        <v>253</v>
      </c>
      <c r="Z23" s="26" t="s">
        <v>254</v>
      </c>
      <c r="AA23" s="26" t="s">
        <v>286</v>
      </c>
      <c r="AB23" s="26" t="s">
        <v>287</v>
      </c>
      <c r="AC23" s="26" t="s">
        <v>288</v>
      </c>
      <c r="AD23" s="25" t="s">
        <v>302</v>
      </c>
      <c r="AE23" s="25" t="s">
        <v>303</v>
      </c>
      <c r="AF23" s="25" t="s">
        <v>303</v>
      </c>
      <c r="AG23" s="25" t="s">
        <v>303</v>
      </c>
      <c r="AH23" s="25" t="s">
        <v>303</v>
      </c>
      <c r="AI23" s="25" t="s">
        <v>304</v>
      </c>
      <c r="AJ23" s="25" t="s">
        <v>302</v>
      </c>
      <c r="AK23" s="29">
        <v>45658</v>
      </c>
      <c r="AL23" s="30">
        <v>39.799999999999997</v>
      </c>
      <c r="AM23" s="26" t="s">
        <v>278</v>
      </c>
      <c r="AN23" s="26" t="s">
        <v>281</v>
      </c>
      <c r="AO23" s="25" t="str">
        <f>AO$11</f>
        <v>C11</v>
      </c>
      <c r="AP23" s="25">
        <v>38</v>
      </c>
      <c r="AQ23" s="31">
        <v>15000</v>
      </c>
      <c r="AR23" s="27">
        <v>0</v>
      </c>
      <c r="AS23" s="27">
        <v>0</v>
      </c>
      <c r="AT23" s="27">
        <v>0</v>
      </c>
      <c r="AU23" s="32">
        <f t="shared" si="0"/>
        <v>15000</v>
      </c>
      <c r="AV23" s="33">
        <f t="shared" si="4"/>
        <v>15</v>
      </c>
      <c r="AW23" s="27">
        <v>12</v>
      </c>
      <c r="AX23" s="27">
        <f t="shared" si="18"/>
        <v>0</v>
      </c>
      <c r="AY23" s="7">
        <f t="shared" si="5"/>
        <v>0</v>
      </c>
      <c r="AZ23" s="25">
        <f>AZ$11</f>
        <v>4.5599999999999996</v>
      </c>
      <c r="BA23" s="7">
        <f t="shared" si="6"/>
        <v>54.72</v>
      </c>
      <c r="BB23" s="25">
        <f>BB$11</f>
        <v>0.08</v>
      </c>
      <c r="BC23" s="7">
        <f t="shared" si="7"/>
        <v>36.479999999999997</v>
      </c>
      <c r="BD23" s="25">
        <f>BD$11</f>
        <v>5.0999999999999996</v>
      </c>
      <c r="BE23" s="7">
        <f t="shared" si="8"/>
        <v>2325.6</v>
      </c>
      <c r="BF23" s="25">
        <f>BF$11</f>
        <v>0</v>
      </c>
      <c r="BG23" s="8">
        <f t="shared" si="9"/>
        <v>0</v>
      </c>
      <c r="BH23" s="25">
        <f>BH$11</f>
        <v>3.1399999999999997E-2</v>
      </c>
      <c r="BI23" s="7">
        <f t="shared" si="10"/>
        <v>471</v>
      </c>
      <c r="BJ23" s="25">
        <f>BJ$11</f>
        <v>6.1799999999999997E-3</v>
      </c>
      <c r="BK23" s="9">
        <f t="shared" si="11"/>
        <v>92.7</v>
      </c>
      <c r="BL23" s="25">
        <f>BL$11</f>
        <v>14.9</v>
      </c>
      <c r="BM23" s="27">
        <v>0.8</v>
      </c>
      <c r="BN23" s="7">
        <f t="shared" si="19"/>
        <v>178800</v>
      </c>
      <c r="BO23" s="25">
        <f>BO$11</f>
        <v>0.22020000000000001</v>
      </c>
      <c r="BP23" s="7">
        <f t="shared" si="12"/>
        <v>3303</v>
      </c>
      <c r="BQ23" s="25">
        <f>BQ$11</f>
        <v>0</v>
      </c>
      <c r="BR23" s="7">
        <f t="shared" si="1"/>
        <v>0</v>
      </c>
      <c r="BS23" s="6">
        <f t="shared" ref="BS23:BS29" si="23">BS$11</f>
        <v>0</v>
      </c>
      <c r="BT23" s="7">
        <f t="shared" si="2"/>
        <v>0</v>
      </c>
      <c r="BU23" s="10">
        <f t="shared" si="13"/>
        <v>185083.5</v>
      </c>
      <c r="BV23" s="10">
        <f t="shared" si="3"/>
        <v>0</v>
      </c>
      <c r="BW23" s="10">
        <f t="shared" si="14"/>
        <v>185083.5</v>
      </c>
      <c r="BX23" s="10">
        <f t="shared" si="15"/>
        <v>42569.21</v>
      </c>
      <c r="BY23" s="10">
        <f t="shared" si="16"/>
        <v>227652.71</v>
      </c>
    </row>
    <row r="24" spans="1:77" s="14" customFormat="1" ht="13.15" customHeight="1">
      <c r="A24" s="24">
        <f t="shared" si="17"/>
        <v>16</v>
      </c>
      <c r="B24" s="25" t="s">
        <v>41</v>
      </c>
      <c r="C24" s="25" t="s">
        <v>33</v>
      </c>
      <c r="D24" s="26" t="s">
        <v>94</v>
      </c>
      <c r="E24" s="25">
        <v>8971383551</v>
      </c>
      <c r="F24" s="26" t="s">
        <v>95</v>
      </c>
      <c r="G24" s="26" t="s">
        <v>92</v>
      </c>
      <c r="H24" s="26" t="s">
        <v>92</v>
      </c>
      <c r="I24" s="26" t="s">
        <v>98</v>
      </c>
      <c r="J24" s="28" t="s">
        <v>97</v>
      </c>
      <c r="K24" s="24" t="s">
        <v>88</v>
      </c>
      <c r="L24" s="26" t="s">
        <v>146</v>
      </c>
      <c r="M24" s="25" t="s">
        <v>150</v>
      </c>
      <c r="N24" s="26" t="s">
        <v>92</v>
      </c>
      <c r="O24" s="26" t="s">
        <v>151</v>
      </c>
      <c r="P24" s="25">
        <v>253</v>
      </c>
      <c r="Q24" s="27"/>
      <c r="R24" s="26" t="s">
        <v>186</v>
      </c>
      <c r="S24" s="25" t="s">
        <v>150</v>
      </c>
      <c r="T24" s="26" t="s">
        <v>92</v>
      </c>
      <c r="U24" s="26" t="s">
        <v>92</v>
      </c>
      <c r="V24" s="26" t="s">
        <v>151</v>
      </c>
      <c r="W24" s="26">
        <v>253</v>
      </c>
      <c r="X24" s="24"/>
      <c r="Y24" s="28" t="s">
        <v>255</v>
      </c>
      <c r="Z24" s="26" t="s">
        <v>256</v>
      </c>
      <c r="AA24" s="26" t="s">
        <v>286</v>
      </c>
      <c r="AB24" s="26" t="s">
        <v>287</v>
      </c>
      <c r="AC24" s="26" t="s">
        <v>288</v>
      </c>
      <c r="AD24" s="25" t="s">
        <v>302</v>
      </c>
      <c r="AE24" s="25" t="s">
        <v>303</v>
      </c>
      <c r="AF24" s="25" t="s">
        <v>303</v>
      </c>
      <c r="AG24" s="25" t="s">
        <v>303</v>
      </c>
      <c r="AH24" s="25" t="s">
        <v>303</v>
      </c>
      <c r="AI24" s="25" t="s">
        <v>304</v>
      </c>
      <c r="AJ24" s="25" t="s">
        <v>302</v>
      </c>
      <c r="AK24" s="29">
        <v>45658</v>
      </c>
      <c r="AL24" s="30">
        <v>12.15</v>
      </c>
      <c r="AM24" s="26" t="s">
        <v>278</v>
      </c>
      <c r="AN24" s="26" t="s">
        <v>281</v>
      </c>
      <c r="AO24" s="25" t="s">
        <v>22</v>
      </c>
      <c r="AP24" s="25">
        <v>15</v>
      </c>
      <c r="AQ24" s="31">
        <v>57000</v>
      </c>
      <c r="AR24" s="27">
        <v>0</v>
      </c>
      <c r="AS24" s="27">
        <v>0</v>
      </c>
      <c r="AT24" s="27">
        <v>0</v>
      </c>
      <c r="AU24" s="32">
        <f t="shared" si="0"/>
        <v>57000</v>
      </c>
      <c r="AV24" s="33">
        <f t="shared" si="4"/>
        <v>57</v>
      </c>
      <c r="AW24" s="27">
        <v>12</v>
      </c>
      <c r="AX24" s="27">
        <f t="shared" si="18"/>
        <v>0</v>
      </c>
      <c r="AY24" s="7">
        <f t="shared" si="5"/>
        <v>0</v>
      </c>
      <c r="AZ24" s="25">
        <f>'ceny par. dystr.'!B2</f>
        <v>4.5599999999999996</v>
      </c>
      <c r="BA24" s="7">
        <f t="shared" si="6"/>
        <v>54.72</v>
      </c>
      <c r="BB24" s="25">
        <f>'ceny par. dystr.'!B3</f>
        <v>0.33</v>
      </c>
      <c r="BC24" s="7">
        <f>ROUND(BB24*AW24,2)</f>
        <v>3.96</v>
      </c>
      <c r="BD24" s="25">
        <f>'ceny par. dystr.'!B4</f>
        <v>10.34</v>
      </c>
      <c r="BE24" s="7">
        <f>ROUND(BD24*AW24,2)</f>
        <v>124.08</v>
      </c>
      <c r="BF24" s="25">
        <f>'ceny par. dystr.'!B5</f>
        <v>0</v>
      </c>
      <c r="BG24" s="8">
        <f t="shared" si="9"/>
        <v>0</v>
      </c>
      <c r="BH24" s="25">
        <f>'ceny par. dystr.'!B6</f>
        <v>3.1399999999999997E-2</v>
      </c>
      <c r="BI24" s="7">
        <f t="shared" si="10"/>
        <v>1789.8</v>
      </c>
      <c r="BJ24" s="25">
        <f>'ceny par. dystr.'!B7</f>
        <v>6.1799999999999997E-3</v>
      </c>
      <c r="BK24" s="9">
        <f t="shared" si="11"/>
        <v>352.26</v>
      </c>
      <c r="BL24" s="25">
        <f>'ceny par. dystr.'!B9</f>
        <v>14.9</v>
      </c>
      <c r="BM24" s="27">
        <v>12</v>
      </c>
      <c r="BN24" s="7">
        <f>ROUND(BM24*BL24,2)</f>
        <v>178.8</v>
      </c>
      <c r="BO24" s="25">
        <f>'ceny par. dystr.'!B8</f>
        <v>0.25729999999999997</v>
      </c>
      <c r="BP24" s="7">
        <f t="shared" si="12"/>
        <v>14666.1</v>
      </c>
      <c r="BQ24" s="25">
        <v>0</v>
      </c>
      <c r="BR24" s="7">
        <f t="shared" si="1"/>
        <v>0</v>
      </c>
      <c r="BS24" s="6">
        <f t="shared" si="23"/>
        <v>0</v>
      </c>
      <c r="BT24" s="7">
        <f t="shared" si="2"/>
        <v>0</v>
      </c>
      <c r="BU24" s="10">
        <f t="shared" si="13"/>
        <v>17169.72</v>
      </c>
      <c r="BV24" s="10">
        <f t="shared" si="3"/>
        <v>0</v>
      </c>
      <c r="BW24" s="10">
        <f t="shared" si="14"/>
        <v>17169.72</v>
      </c>
      <c r="BX24" s="10">
        <f t="shared" si="15"/>
        <v>3949.04</v>
      </c>
      <c r="BY24" s="10">
        <f t="shared" si="16"/>
        <v>21118.76</v>
      </c>
    </row>
    <row r="25" spans="1:77" s="14" customFormat="1" ht="13.15" customHeight="1">
      <c r="A25" s="24">
        <f t="shared" si="17"/>
        <v>17</v>
      </c>
      <c r="B25" s="25" t="s">
        <v>41</v>
      </c>
      <c r="C25" s="25" t="s">
        <v>32</v>
      </c>
      <c r="D25" s="26" t="s">
        <v>94</v>
      </c>
      <c r="E25" s="25">
        <v>8971383551</v>
      </c>
      <c r="F25" s="26" t="s">
        <v>95</v>
      </c>
      <c r="G25" s="26" t="s">
        <v>92</v>
      </c>
      <c r="H25" s="26" t="s">
        <v>92</v>
      </c>
      <c r="I25" s="26" t="s">
        <v>98</v>
      </c>
      <c r="J25" s="28" t="s">
        <v>97</v>
      </c>
      <c r="K25" s="24" t="s">
        <v>88</v>
      </c>
      <c r="L25" s="26" t="s">
        <v>152</v>
      </c>
      <c r="M25" s="25" t="s">
        <v>153</v>
      </c>
      <c r="N25" s="26" t="s">
        <v>92</v>
      </c>
      <c r="O25" s="26" t="s">
        <v>154</v>
      </c>
      <c r="P25" s="25">
        <v>127</v>
      </c>
      <c r="Q25" s="27"/>
      <c r="R25" s="35" t="s">
        <v>152</v>
      </c>
      <c r="S25" s="25" t="s">
        <v>153</v>
      </c>
      <c r="T25" s="26" t="s">
        <v>92</v>
      </c>
      <c r="U25" s="26" t="s">
        <v>92</v>
      </c>
      <c r="V25" s="26" t="s">
        <v>154</v>
      </c>
      <c r="W25" s="26">
        <v>127</v>
      </c>
      <c r="X25" s="24"/>
      <c r="Y25" s="28" t="s">
        <v>257</v>
      </c>
      <c r="Z25" s="26" t="s">
        <v>258</v>
      </c>
      <c r="AA25" s="26" t="s">
        <v>286</v>
      </c>
      <c r="AB25" s="26" t="s">
        <v>287</v>
      </c>
      <c r="AC25" s="26" t="s">
        <v>288</v>
      </c>
      <c r="AD25" s="25" t="s">
        <v>302</v>
      </c>
      <c r="AE25" s="25" t="s">
        <v>303</v>
      </c>
      <c r="AF25" s="25" t="s">
        <v>303</v>
      </c>
      <c r="AG25" s="25" t="s">
        <v>303</v>
      </c>
      <c r="AH25" s="25" t="s">
        <v>303</v>
      </c>
      <c r="AI25" s="25" t="s">
        <v>304</v>
      </c>
      <c r="AJ25" s="25" t="s">
        <v>302</v>
      </c>
      <c r="AK25" s="29">
        <v>45658</v>
      </c>
      <c r="AL25" s="30">
        <v>29.33</v>
      </c>
      <c r="AM25" s="26" t="s">
        <v>278</v>
      </c>
      <c r="AN25" s="39" t="s">
        <v>282</v>
      </c>
      <c r="AO25" s="25" t="str">
        <f t="shared" ref="AO25:AO26" si="24">AO$9</f>
        <v>C21</v>
      </c>
      <c r="AP25" s="25">
        <v>170</v>
      </c>
      <c r="AQ25" s="31">
        <v>104258</v>
      </c>
      <c r="AR25" s="27">
        <v>0</v>
      </c>
      <c r="AS25" s="27">
        <v>0</v>
      </c>
      <c r="AT25" s="27">
        <v>0</v>
      </c>
      <c r="AU25" s="32">
        <f t="shared" si="0"/>
        <v>104258</v>
      </c>
      <c r="AV25" s="33">
        <f t="shared" si="4"/>
        <v>104.258</v>
      </c>
      <c r="AW25" s="27">
        <v>12</v>
      </c>
      <c r="AX25" s="27">
        <f t="shared" si="18"/>
        <v>0</v>
      </c>
      <c r="AY25" s="7">
        <f t="shared" si="5"/>
        <v>0</v>
      </c>
      <c r="AZ25" s="25">
        <f t="shared" ref="AZ25:AZ26" si="25">AZ$9</f>
        <v>9.5</v>
      </c>
      <c r="BA25" s="7">
        <f t="shared" si="6"/>
        <v>114</v>
      </c>
      <c r="BB25" s="25">
        <f t="shared" ref="BB25:BB26" si="26">BB$9</f>
        <v>0.08</v>
      </c>
      <c r="BC25" s="7">
        <f t="shared" ref="BC25:BC40" si="27">ROUND(BB25*AW25*AP25,2)</f>
        <v>163.19999999999999</v>
      </c>
      <c r="BD25" s="25">
        <f t="shared" ref="BD25:BD26" si="28">BD$9</f>
        <v>15.53</v>
      </c>
      <c r="BE25" s="7">
        <f t="shared" ref="BE25:BE40" si="29">ROUND(BD25*AW25*AP25,2)</f>
        <v>31681.200000000001</v>
      </c>
      <c r="BF25" s="25">
        <f t="shared" ref="BF25:BF26" si="30">BF$9</f>
        <v>0</v>
      </c>
      <c r="BG25" s="8">
        <f t="shared" si="9"/>
        <v>0</v>
      </c>
      <c r="BH25" s="25">
        <f t="shared" ref="BH25:BH26" si="31">BH$9</f>
        <v>3.1399999999999997E-2</v>
      </c>
      <c r="BI25" s="7">
        <f t="shared" si="10"/>
        <v>3273.7</v>
      </c>
      <c r="BJ25" s="25">
        <f t="shared" ref="BJ25:BJ26" si="32">BJ$9</f>
        <v>6.1799999999999997E-3</v>
      </c>
      <c r="BK25" s="9">
        <f t="shared" si="11"/>
        <v>644.30999999999995</v>
      </c>
      <c r="BL25" s="25">
        <f t="shared" ref="BL25:BL26" si="33">BL$9</f>
        <v>0.12670000000000001</v>
      </c>
      <c r="BM25" s="27">
        <v>0.8</v>
      </c>
      <c r="BN25" s="7">
        <f t="shared" ref="BN25:BN36" si="34">ROUND(BM25*BL25*AU25,2)</f>
        <v>10567.59</v>
      </c>
      <c r="BO25" s="25">
        <f t="shared" ref="BO25:BO26" si="35">BO$9</f>
        <v>0.20949999999999999</v>
      </c>
      <c r="BP25" s="7">
        <f t="shared" si="12"/>
        <v>21842.05</v>
      </c>
      <c r="BQ25" s="25">
        <f t="shared" ref="BQ25:BQ26" si="36">BQ$9</f>
        <v>0</v>
      </c>
      <c r="BR25" s="7">
        <f t="shared" si="1"/>
        <v>0</v>
      </c>
      <c r="BS25" s="6">
        <f t="shared" si="23"/>
        <v>0</v>
      </c>
      <c r="BT25" s="7">
        <f t="shared" si="2"/>
        <v>0</v>
      </c>
      <c r="BU25" s="10">
        <f t="shared" si="13"/>
        <v>68286.05</v>
      </c>
      <c r="BV25" s="10">
        <f t="shared" si="3"/>
        <v>0</v>
      </c>
      <c r="BW25" s="10">
        <f t="shared" si="14"/>
        <v>68286.05</v>
      </c>
      <c r="BX25" s="10">
        <f t="shared" si="15"/>
        <v>15705.79</v>
      </c>
      <c r="BY25" s="10">
        <f t="shared" si="16"/>
        <v>83991.84</v>
      </c>
    </row>
    <row r="26" spans="1:77" s="14" customFormat="1" ht="13.15" customHeight="1">
      <c r="A26" s="24">
        <f t="shared" si="17"/>
        <v>18</v>
      </c>
      <c r="B26" s="25" t="s">
        <v>41</v>
      </c>
      <c r="C26" s="25" t="s">
        <v>31</v>
      </c>
      <c r="D26" s="26" t="s">
        <v>94</v>
      </c>
      <c r="E26" s="25">
        <v>8971383551</v>
      </c>
      <c r="F26" s="26" t="s">
        <v>95</v>
      </c>
      <c r="G26" s="26" t="s">
        <v>92</v>
      </c>
      <c r="H26" s="26" t="s">
        <v>92</v>
      </c>
      <c r="I26" s="26" t="s">
        <v>98</v>
      </c>
      <c r="J26" s="28" t="s">
        <v>97</v>
      </c>
      <c r="K26" s="24" t="s">
        <v>88</v>
      </c>
      <c r="L26" s="26" t="s">
        <v>155</v>
      </c>
      <c r="M26" s="25" t="s">
        <v>156</v>
      </c>
      <c r="N26" s="26" t="s">
        <v>92</v>
      </c>
      <c r="O26" s="26" t="s">
        <v>157</v>
      </c>
      <c r="P26" s="25">
        <v>2</v>
      </c>
      <c r="Q26" s="27"/>
      <c r="R26" s="26" t="s">
        <v>187</v>
      </c>
      <c r="S26" s="25" t="s">
        <v>156</v>
      </c>
      <c r="T26" s="26" t="s">
        <v>92</v>
      </c>
      <c r="U26" s="26" t="s">
        <v>92</v>
      </c>
      <c r="V26" s="26" t="s">
        <v>213</v>
      </c>
      <c r="W26" s="26">
        <v>2</v>
      </c>
      <c r="X26" s="24"/>
      <c r="Y26" s="36" t="s">
        <v>259</v>
      </c>
      <c r="Z26" s="26">
        <v>95216308</v>
      </c>
      <c r="AA26" s="26" t="s">
        <v>286</v>
      </c>
      <c r="AB26" s="26" t="s">
        <v>287</v>
      </c>
      <c r="AC26" s="26" t="s">
        <v>288</v>
      </c>
      <c r="AD26" s="25" t="s">
        <v>302</v>
      </c>
      <c r="AE26" s="25" t="s">
        <v>303</v>
      </c>
      <c r="AF26" s="25" t="s">
        <v>303</v>
      </c>
      <c r="AG26" s="25" t="s">
        <v>303</v>
      </c>
      <c r="AH26" s="25" t="s">
        <v>303</v>
      </c>
      <c r="AI26" s="25" t="s">
        <v>304</v>
      </c>
      <c r="AJ26" s="25" t="s">
        <v>302</v>
      </c>
      <c r="AK26" s="29">
        <v>45658</v>
      </c>
      <c r="AL26" s="30">
        <v>40</v>
      </c>
      <c r="AM26" s="26" t="s">
        <v>278</v>
      </c>
      <c r="AN26" s="26" t="s">
        <v>282</v>
      </c>
      <c r="AO26" s="25" t="str">
        <f t="shared" si="24"/>
        <v>C21</v>
      </c>
      <c r="AP26" s="25">
        <v>150</v>
      </c>
      <c r="AQ26" s="31">
        <v>28834</v>
      </c>
      <c r="AR26" s="27">
        <v>0</v>
      </c>
      <c r="AS26" s="27">
        <v>0</v>
      </c>
      <c r="AT26" s="27">
        <v>0</v>
      </c>
      <c r="AU26" s="32">
        <f t="shared" si="0"/>
        <v>28834</v>
      </c>
      <c r="AV26" s="33">
        <f t="shared" si="4"/>
        <v>28.834</v>
      </c>
      <c r="AW26" s="27">
        <v>12</v>
      </c>
      <c r="AX26" s="27">
        <f t="shared" si="18"/>
        <v>0</v>
      </c>
      <c r="AY26" s="7">
        <f t="shared" si="5"/>
        <v>0</v>
      </c>
      <c r="AZ26" s="25">
        <f t="shared" si="25"/>
        <v>9.5</v>
      </c>
      <c r="BA26" s="7">
        <f t="shared" si="6"/>
        <v>114</v>
      </c>
      <c r="BB26" s="25">
        <f t="shared" si="26"/>
        <v>0.08</v>
      </c>
      <c r="BC26" s="7">
        <f t="shared" si="27"/>
        <v>144</v>
      </c>
      <c r="BD26" s="25">
        <f t="shared" si="28"/>
        <v>15.53</v>
      </c>
      <c r="BE26" s="7">
        <f t="shared" si="29"/>
        <v>27954</v>
      </c>
      <c r="BF26" s="25">
        <f t="shared" si="30"/>
        <v>0</v>
      </c>
      <c r="BG26" s="8">
        <f t="shared" si="9"/>
        <v>0</v>
      </c>
      <c r="BH26" s="25">
        <f t="shared" si="31"/>
        <v>3.1399999999999997E-2</v>
      </c>
      <c r="BI26" s="7">
        <f t="shared" si="10"/>
        <v>905.39</v>
      </c>
      <c r="BJ26" s="25">
        <f t="shared" si="32"/>
        <v>6.1799999999999997E-3</v>
      </c>
      <c r="BK26" s="9">
        <f t="shared" si="11"/>
        <v>178.19</v>
      </c>
      <c r="BL26" s="25">
        <f t="shared" si="33"/>
        <v>0.12670000000000001</v>
      </c>
      <c r="BM26" s="27">
        <v>0.8</v>
      </c>
      <c r="BN26" s="7">
        <f t="shared" si="34"/>
        <v>2922.61</v>
      </c>
      <c r="BO26" s="25">
        <f t="shared" si="35"/>
        <v>0.20949999999999999</v>
      </c>
      <c r="BP26" s="7">
        <f t="shared" si="12"/>
        <v>6040.72</v>
      </c>
      <c r="BQ26" s="25">
        <f t="shared" si="36"/>
        <v>0</v>
      </c>
      <c r="BR26" s="7">
        <f t="shared" si="1"/>
        <v>0</v>
      </c>
      <c r="BS26" s="6">
        <f t="shared" si="23"/>
        <v>0</v>
      </c>
      <c r="BT26" s="7">
        <f t="shared" si="2"/>
        <v>0</v>
      </c>
      <c r="BU26" s="10">
        <f t="shared" si="13"/>
        <v>38258.910000000003</v>
      </c>
      <c r="BV26" s="10">
        <f t="shared" si="3"/>
        <v>0</v>
      </c>
      <c r="BW26" s="10">
        <f t="shared" si="14"/>
        <v>38258.910000000003</v>
      </c>
      <c r="BX26" s="10">
        <f t="shared" si="15"/>
        <v>8799.5499999999993</v>
      </c>
      <c r="BY26" s="10">
        <f t="shared" si="16"/>
        <v>47058.46</v>
      </c>
    </row>
    <row r="27" spans="1:77" s="14" customFormat="1" ht="13.15" customHeight="1">
      <c r="A27" s="24">
        <f t="shared" si="17"/>
        <v>19</v>
      </c>
      <c r="B27" s="25" t="s">
        <v>41</v>
      </c>
      <c r="C27" s="25" t="s">
        <v>40</v>
      </c>
      <c r="D27" s="26" t="s">
        <v>94</v>
      </c>
      <c r="E27" s="25">
        <v>8971383551</v>
      </c>
      <c r="F27" s="26" t="s">
        <v>95</v>
      </c>
      <c r="G27" s="26" t="s">
        <v>92</v>
      </c>
      <c r="H27" s="26" t="s">
        <v>92</v>
      </c>
      <c r="I27" s="26" t="s">
        <v>98</v>
      </c>
      <c r="J27" s="28" t="s">
        <v>97</v>
      </c>
      <c r="K27" s="24" t="s">
        <v>88</v>
      </c>
      <c r="L27" s="26" t="s">
        <v>158</v>
      </c>
      <c r="M27" s="25" t="s">
        <v>159</v>
      </c>
      <c r="N27" s="26" t="s">
        <v>92</v>
      </c>
      <c r="O27" s="26" t="s">
        <v>160</v>
      </c>
      <c r="P27" s="25">
        <v>6</v>
      </c>
      <c r="Q27" s="27"/>
      <c r="R27" s="26" t="s">
        <v>188</v>
      </c>
      <c r="S27" s="25" t="s">
        <v>159</v>
      </c>
      <c r="T27" s="26" t="s">
        <v>92</v>
      </c>
      <c r="U27" s="26" t="s">
        <v>92</v>
      </c>
      <c r="V27" s="26" t="s">
        <v>160</v>
      </c>
      <c r="W27" s="26">
        <v>6</v>
      </c>
      <c r="X27" s="24"/>
      <c r="Y27" s="28" t="s">
        <v>260</v>
      </c>
      <c r="Z27" s="26">
        <v>55886681</v>
      </c>
      <c r="AA27" s="26" t="s">
        <v>286</v>
      </c>
      <c r="AB27" s="26" t="s">
        <v>287</v>
      </c>
      <c r="AC27" s="26" t="s">
        <v>288</v>
      </c>
      <c r="AD27" s="25" t="s">
        <v>302</v>
      </c>
      <c r="AE27" s="25" t="s">
        <v>303</v>
      </c>
      <c r="AF27" s="25" t="s">
        <v>303</v>
      </c>
      <c r="AG27" s="25" t="s">
        <v>303</v>
      </c>
      <c r="AH27" s="25" t="s">
        <v>303</v>
      </c>
      <c r="AI27" s="25" t="s">
        <v>304</v>
      </c>
      <c r="AJ27" s="25" t="s">
        <v>302</v>
      </c>
      <c r="AK27" s="29">
        <v>45658</v>
      </c>
      <c r="AL27" s="30">
        <v>45.9</v>
      </c>
      <c r="AM27" s="26" t="s">
        <v>278</v>
      </c>
      <c r="AN27" s="26" t="s">
        <v>282</v>
      </c>
      <c r="AO27" s="25" t="str">
        <f>AO$10</f>
        <v>B21</v>
      </c>
      <c r="AP27" s="25">
        <v>525</v>
      </c>
      <c r="AQ27" s="52">
        <v>420000</v>
      </c>
      <c r="AR27" s="27">
        <v>0</v>
      </c>
      <c r="AS27" s="27">
        <v>0</v>
      </c>
      <c r="AT27" s="27">
        <v>0</v>
      </c>
      <c r="AU27" s="32">
        <f t="shared" si="0"/>
        <v>420000</v>
      </c>
      <c r="AV27" s="33">
        <f t="shared" si="4"/>
        <v>420</v>
      </c>
      <c r="AW27" s="27">
        <v>12</v>
      </c>
      <c r="AX27" s="27">
        <f t="shared" si="18"/>
        <v>0</v>
      </c>
      <c r="AY27" s="7">
        <f t="shared" si="5"/>
        <v>0</v>
      </c>
      <c r="AZ27" s="25">
        <f>AZ$10</f>
        <v>18</v>
      </c>
      <c r="BA27" s="7">
        <f t="shared" si="6"/>
        <v>216</v>
      </c>
      <c r="BB27" s="25">
        <f>BB$10</f>
        <v>0.19</v>
      </c>
      <c r="BC27" s="7">
        <f t="shared" si="27"/>
        <v>1197</v>
      </c>
      <c r="BD27" s="25">
        <f>BD$10</f>
        <v>16.64</v>
      </c>
      <c r="BE27" s="7">
        <f t="shared" si="29"/>
        <v>104832</v>
      </c>
      <c r="BF27" s="25">
        <f>BF$10</f>
        <v>0</v>
      </c>
      <c r="BG27" s="8">
        <f t="shared" si="9"/>
        <v>0</v>
      </c>
      <c r="BH27" s="25">
        <f>BH$10</f>
        <v>3.141E-2</v>
      </c>
      <c r="BI27" s="7">
        <f t="shared" si="10"/>
        <v>13192.2</v>
      </c>
      <c r="BJ27" s="25">
        <f>BJ$10</f>
        <v>6.1799999999999997E-3</v>
      </c>
      <c r="BK27" s="9">
        <f t="shared" si="11"/>
        <v>2595.6</v>
      </c>
      <c r="BL27" s="25">
        <f>BL$10</f>
        <v>0.12670000000000001</v>
      </c>
      <c r="BM27" s="27">
        <v>0.8</v>
      </c>
      <c r="BN27" s="7">
        <f t="shared" si="34"/>
        <v>42571.199999999997</v>
      </c>
      <c r="BO27" s="25">
        <f>BO$10</f>
        <v>7.7450000000000005E-2</v>
      </c>
      <c r="BP27" s="7">
        <f t="shared" si="12"/>
        <v>32529</v>
      </c>
      <c r="BQ27" s="25">
        <f>BQ$10</f>
        <v>0</v>
      </c>
      <c r="BR27" s="7">
        <f t="shared" si="1"/>
        <v>0</v>
      </c>
      <c r="BS27" s="6">
        <f t="shared" si="23"/>
        <v>0</v>
      </c>
      <c r="BT27" s="7">
        <f t="shared" si="2"/>
        <v>0</v>
      </c>
      <c r="BU27" s="10">
        <f t="shared" si="13"/>
        <v>197133</v>
      </c>
      <c r="BV27" s="10">
        <f t="shared" si="3"/>
        <v>0</v>
      </c>
      <c r="BW27" s="10">
        <f t="shared" si="14"/>
        <v>197133</v>
      </c>
      <c r="BX27" s="10">
        <f t="shared" si="15"/>
        <v>45340.59</v>
      </c>
      <c r="BY27" s="10">
        <f t="shared" si="16"/>
        <v>242473.59</v>
      </c>
    </row>
    <row r="28" spans="1:77" s="14" customFormat="1" ht="13.15" customHeight="1">
      <c r="A28" s="24">
        <f t="shared" si="17"/>
        <v>20</v>
      </c>
      <c r="B28" s="25" t="s">
        <v>41</v>
      </c>
      <c r="C28" s="25" t="s">
        <v>34</v>
      </c>
      <c r="D28" s="26" t="s">
        <v>94</v>
      </c>
      <c r="E28" s="25">
        <v>8971383551</v>
      </c>
      <c r="F28" s="26" t="s">
        <v>95</v>
      </c>
      <c r="G28" s="26" t="s">
        <v>92</v>
      </c>
      <c r="H28" s="26" t="s">
        <v>92</v>
      </c>
      <c r="I28" s="26" t="s">
        <v>98</v>
      </c>
      <c r="J28" s="28" t="s">
        <v>97</v>
      </c>
      <c r="K28" s="24" t="s">
        <v>88</v>
      </c>
      <c r="L28" s="26" t="s">
        <v>161</v>
      </c>
      <c r="M28" s="25" t="s">
        <v>162</v>
      </c>
      <c r="N28" s="26" t="s">
        <v>92</v>
      </c>
      <c r="O28" s="26" t="s">
        <v>163</v>
      </c>
      <c r="P28" s="25">
        <v>15</v>
      </c>
      <c r="Q28" s="27"/>
      <c r="R28" s="26" t="s">
        <v>189</v>
      </c>
      <c r="S28" s="25" t="s">
        <v>214</v>
      </c>
      <c r="T28" s="26" t="s">
        <v>92</v>
      </c>
      <c r="U28" s="26" t="s">
        <v>92</v>
      </c>
      <c r="V28" s="26" t="s">
        <v>215</v>
      </c>
      <c r="W28" s="26">
        <v>33</v>
      </c>
      <c r="X28" s="24"/>
      <c r="Y28" s="26" t="s">
        <v>261</v>
      </c>
      <c r="Z28" s="26"/>
      <c r="AA28" s="26" t="s">
        <v>286</v>
      </c>
      <c r="AB28" s="26" t="s">
        <v>287</v>
      </c>
      <c r="AC28" s="26" t="s">
        <v>288</v>
      </c>
      <c r="AD28" s="25" t="s">
        <v>302</v>
      </c>
      <c r="AE28" s="25" t="s">
        <v>303</v>
      </c>
      <c r="AF28" s="25" t="s">
        <v>303</v>
      </c>
      <c r="AG28" s="25" t="s">
        <v>303</v>
      </c>
      <c r="AH28" s="25" t="s">
        <v>303</v>
      </c>
      <c r="AI28" s="25" t="s">
        <v>304</v>
      </c>
      <c r="AJ28" s="25" t="s">
        <v>302</v>
      </c>
      <c r="AK28" s="29">
        <v>45658</v>
      </c>
      <c r="AL28" s="30">
        <v>29.76</v>
      </c>
      <c r="AM28" s="26" t="s">
        <v>278</v>
      </c>
      <c r="AN28" s="26" t="s">
        <v>281</v>
      </c>
      <c r="AO28" s="25" t="str">
        <f>AO$11</f>
        <v>C11</v>
      </c>
      <c r="AP28" s="25">
        <v>30</v>
      </c>
      <c r="AQ28" s="52">
        <v>25901</v>
      </c>
      <c r="AR28" s="27">
        <v>0</v>
      </c>
      <c r="AS28" s="27">
        <v>0</v>
      </c>
      <c r="AT28" s="27">
        <v>0</v>
      </c>
      <c r="AU28" s="32">
        <f t="shared" si="0"/>
        <v>25901</v>
      </c>
      <c r="AV28" s="33">
        <f t="shared" si="4"/>
        <v>25.901</v>
      </c>
      <c r="AW28" s="27">
        <v>12</v>
      </c>
      <c r="AX28" s="27">
        <f t="shared" si="18"/>
        <v>0</v>
      </c>
      <c r="AY28" s="7">
        <f t="shared" si="5"/>
        <v>0</v>
      </c>
      <c r="AZ28" s="25">
        <f>AZ$11</f>
        <v>4.5599999999999996</v>
      </c>
      <c r="BA28" s="7">
        <f t="shared" si="6"/>
        <v>54.72</v>
      </c>
      <c r="BB28" s="25">
        <f>BB$11</f>
        <v>0.08</v>
      </c>
      <c r="BC28" s="7">
        <f t="shared" si="27"/>
        <v>28.8</v>
      </c>
      <c r="BD28" s="25">
        <f>BD$11</f>
        <v>5.0999999999999996</v>
      </c>
      <c r="BE28" s="7">
        <f t="shared" si="29"/>
        <v>1836</v>
      </c>
      <c r="BF28" s="25">
        <f>BF$11</f>
        <v>0</v>
      </c>
      <c r="BG28" s="8">
        <f t="shared" si="9"/>
        <v>0</v>
      </c>
      <c r="BH28" s="25">
        <f>BH$11</f>
        <v>3.1399999999999997E-2</v>
      </c>
      <c r="BI28" s="7">
        <f t="shared" si="10"/>
        <v>813.29</v>
      </c>
      <c r="BJ28" s="25">
        <f>BJ$11</f>
        <v>6.1799999999999997E-3</v>
      </c>
      <c r="BK28" s="9">
        <f t="shared" si="11"/>
        <v>160.07</v>
      </c>
      <c r="BL28" s="25">
        <f t="shared" ref="BL28:BL29" si="37">BL$12</f>
        <v>0.12670000000000001</v>
      </c>
      <c r="BM28" s="27">
        <v>0.8</v>
      </c>
      <c r="BN28" s="7">
        <f t="shared" si="34"/>
        <v>2625.33</v>
      </c>
      <c r="BO28" s="25">
        <f>BO$11</f>
        <v>0.22020000000000001</v>
      </c>
      <c r="BP28" s="7">
        <f t="shared" si="12"/>
        <v>5703.4</v>
      </c>
      <c r="BQ28" s="25">
        <f>BQ$11</f>
        <v>0</v>
      </c>
      <c r="BR28" s="7">
        <f t="shared" si="1"/>
        <v>0</v>
      </c>
      <c r="BS28" s="6">
        <f t="shared" si="23"/>
        <v>0</v>
      </c>
      <c r="BT28" s="7">
        <f t="shared" si="2"/>
        <v>0</v>
      </c>
      <c r="BU28" s="10">
        <f t="shared" si="13"/>
        <v>11221.61</v>
      </c>
      <c r="BV28" s="10">
        <f t="shared" si="3"/>
        <v>0</v>
      </c>
      <c r="BW28" s="10">
        <f t="shared" si="14"/>
        <v>11221.61</v>
      </c>
      <c r="BX28" s="10">
        <f t="shared" si="15"/>
        <v>2580.9699999999998</v>
      </c>
      <c r="BY28" s="10">
        <f t="shared" si="16"/>
        <v>13802.58</v>
      </c>
    </row>
    <row r="29" spans="1:77" s="14" customFormat="1" ht="13.15" customHeight="1">
      <c r="A29" s="24">
        <f t="shared" si="17"/>
        <v>21</v>
      </c>
      <c r="B29" s="25" t="s">
        <v>83</v>
      </c>
      <c r="C29" s="25" t="s">
        <v>35</v>
      </c>
      <c r="D29" s="26" t="s">
        <v>94</v>
      </c>
      <c r="E29" s="25">
        <v>8971383551</v>
      </c>
      <c r="F29" s="26" t="s">
        <v>95</v>
      </c>
      <c r="G29" s="26" t="s">
        <v>92</v>
      </c>
      <c r="H29" s="26" t="s">
        <v>92</v>
      </c>
      <c r="I29" s="26" t="s">
        <v>98</v>
      </c>
      <c r="J29" s="28" t="s">
        <v>97</v>
      </c>
      <c r="K29" s="24" t="s">
        <v>88</v>
      </c>
      <c r="L29" s="26" t="s">
        <v>161</v>
      </c>
      <c r="M29" s="25" t="s">
        <v>162</v>
      </c>
      <c r="N29" s="26" t="s">
        <v>92</v>
      </c>
      <c r="O29" s="26" t="s">
        <v>163</v>
      </c>
      <c r="P29" s="25">
        <v>15</v>
      </c>
      <c r="Q29" s="27"/>
      <c r="R29" s="26" t="s">
        <v>190</v>
      </c>
      <c r="S29" s="25" t="s">
        <v>216</v>
      </c>
      <c r="T29" s="26" t="s">
        <v>92</v>
      </c>
      <c r="U29" s="26" t="s">
        <v>92</v>
      </c>
      <c r="V29" s="26" t="s">
        <v>217</v>
      </c>
      <c r="W29" s="26">
        <v>27</v>
      </c>
      <c r="X29" s="24"/>
      <c r="Y29" s="26" t="s">
        <v>262</v>
      </c>
      <c r="Z29" s="26"/>
      <c r="AA29" s="26" t="s">
        <v>286</v>
      </c>
      <c r="AB29" s="26" t="s">
        <v>287</v>
      </c>
      <c r="AC29" s="26" t="s">
        <v>288</v>
      </c>
      <c r="AD29" s="25" t="s">
        <v>302</v>
      </c>
      <c r="AE29" s="25" t="s">
        <v>303</v>
      </c>
      <c r="AF29" s="25" t="s">
        <v>303</v>
      </c>
      <c r="AG29" s="25" t="s">
        <v>303</v>
      </c>
      <c r="AH29" s="25" t="s">
        <v>303</v>
      </c>
      <c r="AI29" s="25" t="s">
        <v>304</v>
      </c>
      <c r="AJ29" s="25" t="s">
        <v>302</v>
      </c>
      <c r="AK29" s="29">
        <v>45658</v>
      </c>
      <c r="AL29" s="30">
        <v>29.76</v>
      </c>
      <c r="AM29" s="26" t="s">
        <v>278</v>
      </c>
      <c r="AN29" s="26" t="s">
        <v>281</v>
      </c>
      <c r="AO29" s="25" t="str">
        <f>AO$11</f>
        <v>C11</v>
      </c>
      <c r="AP29" s="25">
        <v>30</v>
      </c>
      <c r="AQ29" s="52">
        <v>78312</v>
      </c>
      <c r="AR29" s="27">
        <v>0</v>
      </c>
      <c r="AS29" s="27">
        <v>0</v>
      </c>
      <c r="AT29" s="27">
        <v>0</v>
      </c>
      <c r="AU29" s="32">
        <f t="shared" si="0"/>
        <v>78312</v>
      </c>
      <c r="AV29" s="33">
        <f t="shared" si="4"/>
        <v>78.311999999999998</v>
      </c>
      <c r="AW29" s="27">
        <v>12</v>
      </c>
      <c r="AX29" s="27">
        <f t="shared" si="18"/>
        <v>0</v>
      </c>
      <c r="AY29" s="7">
        <f t="shared" si="5"/>
        <v>0</v>
      </c>
      <c r="AZ29" s="25">
        <f>AZ$11</f>
        <v>4.5599999999999996</v>
      </c>
      <c r="BA29" s="7">
        <f t="shared" si="6"/>
        <v>54.72</v>
      </c>
      <c r="BB29" s="25">
        <f>BB$11</f>
        <v>0.08</v>
      </c>
      <c r="BC29" s="7">
        <f t="shared" si="27"/>
        <v>28.8</v>
      </c>
      <c r="BD29" s="25">
        <f>BD$11</f>
        <v>5.0999999999999996</v>
      </c>
      <c r="BE29" s="7">
        <f t="shared" si="29"/>
        <v>1836</v>
      </c>
      <c r="BF29" s="25">
        <f>BF$11</f>
        <v>0</v>
      </c>
      <c r="BG29" s="8">
        <f t="shared" si="9"/>
        <v>0</v>
      </c>
      <c r="BH29" s="25">
        <f>BH$11</f>
        <v>3.1399999999999997E-2</v>
      </c>
      <c r="BI29" s="7">
        <f t="shared" si="10"/>
        <v>2459</v>
      </c>
      <c r="BJ29" s="25">
        <f>BJ$11</f>
        <v>6.1799999999999997E-3</v>
      </c>
      <c r="BK29" s="9">
        <f t="shared" si="11"/>
        <v>483.97</v>
      </c>
      <c r="BL29" s="25">
        <f t="shared" si="37"/>
        <v>0.12670000000000001</v>
      </c>
      <c r="BM29" s="27">
        <v>0.8</v>
      </c>
      <c r="BN29" s="7">
        <f t="shared" si="34"/>
        <v>7937.7</v>
      </c>
      <c r="BO29" s="25">
        <f>BO$11</f>
        <v>0.22020000000000001</v>
      </c>
      <c r="BP29" s="7">
        <f t="shared" si="12"/>
        <v>17244.3</v>
      </c>
      <c r="BQ29" s="25">
        <f>BQ$11</f>
        <v>0</v>
      </c>
      <c r="BR29" s="7">
        <f t="shared" si="1"/>
        <v>0</v>
      </c>
      <c r="BS29" s="6">
        <f t="shared" si="23"/>
        <v>0</v>
      </c>
      <c r="BT29" s="7">
        <f t="shared" si="2"/>
        <v>0</v>
      </c>
      <c r="BU29" s="10">
        <f t="shared" si="13"/>
        <v>30044.49</v>
      </c>
      <c r="BV29" s="10">
        <f t="shared" si="3"/>
        <v>0</v>
      </c>
      <c r="BW29" s="10">
        <f t="shared" si="14"/>
        <v>30044.49</v>
      </c>
      <c r="BX29" s="10">
        <f t="shared" si="15"/>
        <v>6910.23</v>
      </c>
      <c r="BY29" s="10">
        <f t="shared" si="16"/>
        <v>36954.720000000001</v>
      </c>
    </row>
    <row r="30" spans="1:77" s="14" customFormat="1" ht="13.15" customHeight="1">
      <c r="A30" s="24">
        <f t="shared" si="17"/>
        <v>22</v>
      </c>
      <c r="B30" s="25" t="s">
        <v>83</v>
      </c>
      <c r="C30" s="25" t="s">
        <v>20</v>
      </c>
      <c r="D30" s="26" t="s">
        <v>94</v>
      </c>
      <c r="E30" s="25">
        <v>8971383551</v>
      </c>
      <c r="F30" s="26" t="s">
        <v>95</v>
      </c>
      <c r="G30" s="26" t="s">
        <v>92</v>
      </c>
      <c r="H30" s="26" t="s">
        <v>92</v>
      </c>
      <c r="I30" s="26" t="s">
        <v>98</v>
      </c>
      <c r="J30" s="28" t="s">
        <v>97</v>
      </c>
      <c r="K30" s="24" t="s">
        <v>88</v>
      </c>
      <c r="L30" s="26" t="s">
        <v>161</v>
      </c>
      <c r="M30" s="25" t="s">
        <v>162</v>
      </c>
      <c r="N30" s="26" t="s">
        <v>92</v>
      </c>
      <c r="O30" s="26" t="s">
        <v>163</v>
      </c>
      <c r="P30" s="25">
        <v>15</v>
      </c>
      <c r="Q30" s="27"/>
      <c r="R30" s="26" t="s">
        <v>191</v>
      </c>
      <c r="S30" s="25" t="s">
        <v>218</v>
      </c>
      <c r="T30" s="26" t="s">
        <v>92</v>
      </c>
      <c r="U30" s="26" t="s">
        <v>92</v>
      </c>
      <c r="V30" s="26" t="s">
        <v>219</v>
      </c>
      <c r="W30" s="26">
        <v>5</v>
      </c>
      <c r="X30" s="24"/>
      <c r="Y30" s="26" t="s">
        <v>263</v>
      </c>
      <c r="Z30" s="26"/>
      <c r="AA30" s="26" t="s">
        <v>286</v>
      </c>
      <c r="AB30" s="26" t="s">
        <v>287</v>
      </c>
      <c r="AC30" s="26" t="s">
        <v>288</v>
      </c>
      <c r="AD30" s="25" t="s">
        <v>302</v>
      </c>
      <c r="AE30" s="25" t="s">
        <v>303</v>
      </c>
      <c r="AF30" s="25" t="s">
        <v>303</v>
      </c>
      <c r="AG30" s="25" t="s">
        <v>303</v>
      </c>
      <c r="AH30" s="25" t="s">
        <v>303</v>
      </c>
      <c r="AI30" s="25" t="s">
        <v>304</v>
      </c>
      <c r="AJ30" s="25" t="s">
        <v>302</v>
      </c>
      <c r="AK30" s="29">
        <v>45658</v>
      </c>
      <c r="AL30" s="30">
        <v>9.5500000000000007</v>
      </c>
      <c r="AM30" s="26" t="s">
        <v>278</v>
      </c>
      <c r="AN30" s="26" t="s">
        <v>281</v>
      </c>
      <c r="AO30" s="25" t="str">
        <f>AO$9</f>
        <v>C21</v>
      </c>
      <c r="AP30" s="25">
        <v>45</v>
      </c>
      <c r="AQ30" s="52">
        <v>47587</v>
      </c>
      <c r="AR30" s="27">
        <v>0</v>
      </c>
      <c r="AS30" s="27">
        <v>0</v>
      </c>
      <c r="AT30" s="27">
        <v>0</v>
      </c>
      <c r="AU30" s="32">
        <f t="shared" si="0"/>
        <v>47587</v>
      </c>
      <c r="AV30" s="33">
        <f t="shared" si="4"/>
        <v>47.587000000000003</v>
      </c>
      <c r="AW30" s="27">
        <v>12</v>
      </c>
      <c r="AX30" s="27">
        <f t="shared" si="18"/>
        <v>0</v>
      </c>
      <c r="AY30" s="7">
        <f t="shared" si="5"/>
        <v>0</v>
      </c>
      <c r="AZ30" s="25">
        <f>AZ$9</f>
        <v>9.5</v>
      </c>
      <c r="BA30" s="7">
        <f t="shared" si="6"/>
        <v>114</v>
      </c>
      <c r="BB30" s="25">
        <f>BB$9</f>
        <v>0.08</v>
      </c>
      <c r="BC30" s="7">
        <f t="shared" si="27"/>
        <v>43.2</v>
      </c>
      <c r="BD30" s="25">
        <f>BD$9</f>
        <v>15.53</v>
      </c>
      <c r="BE30" s="7">
        <f t="shared" si="29"/>
        <v>8386.2000000000007</v>
      </c>
      <c r="BF30" s="25">
        <f>BF$9</f>
        <v>0</v>
      </c>
      <c r="BG30" s="8">
        <f t="shared" si="9"/>
        <v>0</v>
      </c>
      <c r="BH30" s="25">
        <f>BH$9</f>
        <v>3.1399999999999997E-2</v>
      </c>
      <c r="BI30" s="7">
        <f t="shared" si="10"/>
        <v>1494.23</v>
      </c>
      <c r="BJ30" s="25">
        <f>BJ$9</f>
        <v>6.1799999999999997E-3</v>
      </c>
      <c r="BK30" s="9">
        <f t="shared" si="11"/>
        <v>294.08999999999997</v>
      </c>
      <c r="BL30" s="25">
        <f>BL$9</f>
        <v>0.12670000000000001</v>
      </c>
      <c r="BM30" s="27">
        <v>0.8</v>
      </c>
      <c r="BN30" s="7">
        <f t="shared" si="34"/>
        <v>4823.42</v>
      </c>
      <c r="BO30" s="25">
        <f>BO$9</f>
        <v>0.20949999999999999</v>
      </c>
      <c r="BP30" s="7">
        <f t="shared" si="12"/>
        <v>9969.48</v>
      </c>
      <c r="BQ30" s="25">
        <f>BQ$9</f>
        <v>0</v>
      </c>
      <c r="BR30" s="7">
        <f t="shared" si="1"/>
        <v>0</v>
      </c>
      <c r="BS30" s="6">
        <f>BS$10</f>
        <v>0</v>
      </c>
      <c r="BT30" s="7">
        <f t="shared" si="2"/>
        <v>0</v>
      </c>
      <c r="BU30" s="10">
        <f t="shared" si="13"/>
        <v>25124.62</v>
      </c>
      <c r="BV30" s="10">
        <f t="shared" si="3"/>
        <v>0</v>
      </c>
      <c r="BW30" s="10">
        <f t="shared" si="14"/>
        <v>25124.62</v>
      </c>
      <c r="BX30" s="10">
        <f t="shared" si="15"/>
        <v>5778.66</v>
      </c>
      <c r="BY30" s="10">
        <f t="shared" si="16"/>
        <v>30903.279999999999</v>
      </c>
    </row>
    <row r="31" spans="1:77" s="14" customFormat="1" ht="13.15" customHeight="1">
      <c r="A31" s="24">
        <f t="shared" si="17"/>
        <v>23</v>
      </c>
      <c r="B31" s="25" t="s">
        <v>83</v>
      </c>
      <c r="C31" s="25" t="s">
        <v>33</v>
      </c>
      <c r="D31" s="26" t="s">
        <v>94</v>
      </c>
      <c r="E31" s="25">
        <v>8971383551</v>
      </c>
      <c r="F31" s="26" t="s">
        <v>95</v>
      </c>
      <c r="G31" s="26" t="s">
        <v>92</v>
      </c>
      <c r="H31" s="26" t="s">
        <v>92</v>
      </c>
      <c r="I31" s="26" t="s">
        <v>98</v>
      </c>
      <c r="J31" s="28" t="s">
        <v>97</v>
      </c>
      <c r="K31" s="24" t="s">
        <v>88</v>
      </c>
      <c r="L31" s="26" t="s">
        <v>161</v>
      </c>
      <c r="M31" s="25" t="s">
        <v>162</v>
      </c>
      <c r="N31" s="26" t="s">
        <v>92</v>
      </c>
      <c r="O31" s="26" t="s">
        <v>163</v>
      </c>
      <c r="P31" s="25">
        <v>15</v>
      </c>
      <c r="Q31" s="27"/>
      <c r="R31" s="26" t="s">
        <v>192</v>
      </c>
      <c r="S31" s="25" t="s">
        <v>220</v>
      </c>
      <c r="T31" s="26" t="s">
        <v>92</v>
      </c>
      <c r="U31" s="26" t="s">
        <v>92</v>
      </c>
      <c r="V31" s="26" t="s">
        <v>112</v>
      </c>
      <c r="W31" s="26">
        <v>9</v>
      </c>
      <c r="X31" s="24"/>
      <c r="Y31" s="26" t="s">
        <v>264</v>
      </c>
      <c r="Z31" s="26"/>
      <c r="AA31" s="26" t="s">
        <v>286</v>
      </c>
      <c r="AB31" s="26" t="s">
        <v>287</v>
      </c>
      <c r="AC31" s="26" t="s">
        <v>288</v>
      </c>
      <c r="AD31" s="25" t="s">
        <v>302</v>
      </c>
      <c r="AE31" s="25" t="s">
        <v>303</v>
      </c>
      <c r="AF31" s="25" t="s">
        <v>303</v>
      </c>
      <c r="AG31" s="25" t="s">
        <v>303</v>
      </c>
      <c r="AH31" s="25" t="s">
        <v>303</v>
      </c>
      <c r="AI31" s="25" t="s">
        <v>304</v>
      </c>
      <c r="AJ31" s="25" t="s">
        <v>302</v>
      </c>
      <c r="AK31" s="29">
        <v>45658</v>
      </c>
      <c r="AL31" s="30">
        <v>15.18</v>
      </c>
      <c r="AM31" s="26" t="s">
        <v>278</v>
      </c>
      <c r="AN31" s="26" t="s">
        <v>281</v>
      </c>
      <c r="AO31" s="25" t="str">
        <f>AO$11</f>
        <v>C11</v>
      </c>
      <c r="AP31" s="25">
        <v>30</v>
      </c>
      <c r="AQ31" s="52">
        <v>23323</v>
      </c>
      <c r="AR31" s="27">
        <v>0</v>
      </c>
      <c r="AS31" s="27">
        <v>0</v>
      </c>
      <c r="AT31" s="27">
        <v>0</v>
      </c>
      <c r="AU31" s="32">
        <f t="shared" si="0"/>
        <v>23323</v>
      </c>
      <c r="AV31" s="33">
        <f t="shared" si="4"/>
        <v>23.323</v>
      </c>
      <c r="AW31" s="27">
        <v>12</v>
      </c>
      <c r="AX31" s="27">
        <f t="shared" si="18"/>
        <v>0</v>
      </c>
      <c r="AY31" s="7">
        <f t="shared" si="5"/>
        <v>0</v>
      </c>
      <c r="AZ31" s="25">
        <f>AZ$11</f>
        <v>4.5599999999999996</v>
      </c>
      <c r="BA31" s="7">
        <f t="shared" si="6"/>
        <v>54.72</v>
      </c>
      <c r="BB31" s="25">
        <f>BB$11</f>
        <v>0.08</v>
      </c>
      <c r="BC31" s="7">
        <f t="shared" si="27"/>
        <v>28.8</v>
      </c>
      <c r="BD31" s="25">
        <f>BD$11</f>
        <v>5.0999999999999996</v>
      </c>
      <c r="BE31" s="7">
        <f t="shared" si="29"/>
        <v>1836</v>
      </c>
      <c r="BF31" s="25">
        <f>BF$11</f>
        <v>0</v>
      </c>
      <c r="BG31" s="8">
        <f t="shared" si="9"/>
        <v>0</v>
      </c>
      <c r="BH31" s="25">
        <f>BH$11</f>
        <v>3.1399999999999997E-2</v>
      </c>
      <c r="BI31" s="7">
        <f t="shared" si="10"/>
        <v>732.34</v>
      </c>
      <c r="BJ31" s="25">
        <f>BJ$11</f>
        <v>6.1799999999999997E-3</v>
      </c>
      <c r="BK31" s="9">
        <f t="shared" si="11"/>
        <v>144.13999999999999</v>
      </c>
      <c r="BL31" s="25">
        <f t="shared" ref="BL31:BL32" si="38">BL$12</f>
        <v>0.12670000000000001</v>
      </c>
      <c r="BM31" s="27">
        <v>0.8</v>
      </c>
      <c r="BN31" s="7">
        <f t="shared" si="34"/>
        <v>2364.02</v>
      </c>
      <c r="BO31" s="25">
        <f>BO$11</f>
        <v>0.22020000000000001</v>
      </c>
      <c r="BP31" s="7">
        <f t="shared" si="12"/>
        <v>5135.72</v>
      </c>
      <c r="BQ31" s="25">
        <f>BQ$11</f>
        <v>0</v>
      </c>
      <c r="BR31" s="7">
        <f t="shared" si="1"/>
        <v>0</v>
      </c>
      <c r="BS31" s="6">
        <f>BS$11</f>
        <v>0</v>
      </c>
      <c r="BT31" s="7">
        <f t="shared" si="2"/>
        <v>0</v>
      </c>
      <c r="BU31" s="10">
        <f t="shared" si="13"/>
        <v>10295.74</v>
      </c>
      <c r="BV31" s="10">
        <f t="shared" si="3"/>
        <v>0</v>
      </c>
      <c r="BW31" s="10">
        <f t="shared" si="14"/>
        <v>10295.74</v>
      </c>
      <c r="BX31" s="10">
        <f t="shared" si="15"/>
        <v>2368.02</v>
      </c>
      <c r="BY31" s="10">
        <f t="shared" si="16"/>
        <v>12663.76</v>
      </c>
    </row>
    <row r="32" spans="1:77" s="14" customFormat="1" ht="13.15" customHeight="1">
      <c r="A32" s="24">
        <f t="shared" si="17"/>
        <v>24</v>
      </c>
      <c r="B32" s="25" t="s">
        <v>83</v>
      </c>
      <c r="C32" s="25" t="s">
        <v>32</v>
      </c>
      <c r="D32" s="26" t="s">
        <v>94</v>
      </c>
      <c r="E32" s="25">
        <v>8971383551</v>
      </c>
      <c r="F32" s="26" t="s">
        <v>95</v>
      </c>
      <c r="G32" s="26" t="s">
        <v>92</v>
      </c>
      <c r="H32" s="26" t="s">
        <v>92</v>
      </c>
      <c r="I32" s="26" t="s">
        <v>98</v>
      </c>
      <c r="J32" s="28" t="s">
        <v>97</v>
      </c>
      <c r="K32" s="24" t="s">
        <v>88</v>
      </c>
      <c r="L32" s="26" t="s">
        <v>161</v>
      </c>
      <c r="M32" s="25" t="s">
        <v>162</v>
      </c>
      <c r="N32" s="26" t="s">
        <v>92</v>
      </c>
      <c r="O32" s="26" t="s">
        <v>163</v>
      </c>
      <c r="P32" s="25">
        <v>15</v>
      </c>
      <c r="Q32" s="27"/>
      <c r="R32" s="26" t="s">
        <v>193</v>
      </c>
      <c r="S32" s="25" t="s">
        <v>221</v>
      </c>
      <c r="T32" s="26" t="s">
        <v>92</v>
      </c>
      <c r="U32" s="26" t="s">
        <v>92</v>
      </c>
      <c r="V32" s="26" t="s">
        <v>222</v>
      </c>
      <c r="W32" s="26">
        <v>107</v>
      </c>
      <c r="X32" s="24"/>
      <c r="Y32" s="26" t="s">
        <v>265</v>
      </c>
      <c r="Z32" s="26"/>
      <c r="AA32" s="26" t="s">
        <v>286</v>
      </c>
      <c r="AB32" s="26" t="s">
        <v>287</v>
      </c>
      <c r="AC32" s="26" t="s">
        <v>288</v>
      </c>
      <c r="AD32" s="25" t="s">
        <v>302</v>
      </c>
      <c r="AE32" s="25" t="s">
        <v>303</v>
      </c>
      <c r="AF32" s="25" t="s">
        <v>303</v>
      </c>
      <c r="AG32" s="25" t="s">
        <v>303</v>
      </c>
      <c r="AH32" s="25" t="s">
        <v>303</v>
      </c>
      <c r="AI32" s="25" t="s">
        <v>304</v>
      </c>
      <c r="AJ32" s="25" t="s">
        <v>302</v>
      </c>
      <c r="AK32" s="29">
        <v>45658</v>
      </c>
      <c r="AL32" s="30">
        <v>20.239999999999998</v>
      </c>
      <c r="AM32" s="26" t="s">
        <v>278</v>
      </c>
      <c r="AN32" s="26" t="s">
        <v>281</v>
      </c>
      <c r="AO32" s="25" t="str">
        <f>AO$11</f>
        <v>C11</v>
      </c>
      <c r="AP32" s="25">
        <v>38</v>
      </c>
      <c r="AQ32" s="52">
        <v>36986</v>
      </c>
      <c r="AR32" s="27">
        <v>0</v>
      </c>
      <c r="AS32" s="27">
        <v>0</v>
      </c>
      <c r="AT32" s="27">
        <v>0</v>
      </c>
      <c r="AU32" s="32">
        <f t="shared" si="0"/>
        <v>36986</v>
      </c>
      <c r="AV32" s="33">
        <f t="shared" si="4"/>
        <v>36.985999999999997</v>
      </c>
      <c r="AW32" s="27">
        <v>12</v>
      </c>
      <c r="AX32" s="27">
        <f t="shared" si="18"/>
        <v>0</v>
      </c>
      <c r="AY32" s="7">
        <f t="shared" si="5"/>
        <v>0</v>
      </c>
      <c r="AZ32" s="25">
        <f>AZ$11</f>
        <v>4.5599999999999996</v>
      </c>
      <c r="BA32" s="7">
        <f t="shared" si="6"/>
        <v>54.72</v>
      </c>
      <c r="BB32" s="25">
        <f>BB$11</f>
        <v>0.08</v>
      </c>
      <c r="BC32" s="7">
        <f t="shared" si="27"/>
        <v>36.479999999999997</v>
      </c>
      <c r="BD32" s="25">
        <f>BD$11</f>
        <v>5.0999999999999996</v>
      </c>
      <c r="BE32" s="7">
        <f t="shared" si="29"/>
        <v>2325.6</v>
      </c>
      <c r="BF32" s="25">
        <f>BF$11</f>
        <v>0</v>
      </c>
      <c r="BG32" s="8">
        <f t="shared" si="9"/>
        <v>0</v>
      </c>
      <c r="BH32" s="25">
        <f>BH$11</f>
        <v>3.1399999999999997E-2</v>
      </c>
      <c r="BI32" s="7">
        <f t="shared" si="10"/>
        <v>1161.3599999999999</v>
      </c>
      <c r="BJ32" s="25">
        <f>BJ$11</f>
        <v>6.1799999999999997E-3</v>
      </c>
      <c r="BK32" s="9">
        <f t="shared" si="11"/>
        <v>228.57</v>
      </c>
      <c r="BL32" s="25">
        <f t="shared" si="38"/>
        <v>0.12670000000000001</v>
      </c>
      <c r="BM32" s="27">
        <v>0.8</v>
      </c>
      <c r="BN32" s="7">
        <f t="shared" si="34"/>
        <v>3748.9</v>
      </c>
      <c r="BO32" s="25">
        <f>BO$11</f>
        <v>0.22020000000000001</v>
      </c>
      <c r="BP32" s="7">
        <f t="shared" si="12"/>
        <v>8144.32</v>
      </c>
      <c r="BQ32" s="25">
        <f>BQ$11</f>
        <v>0</v>
      </c>
      <c r="BR32" s="7">
        <f t="shared" si="1"/>
        <v>0</v>
      </c>
      <c r="BS32" s="6">
        <v>0</v>
      </c>
      <c r="BT32" s="7">
        <f t="shared" si="2"/>
        <v>0</v>
      </c>
      <c r="BU32" s="10">
        <f t="shared" si="13"/>
        <v>15699.95</v>
      </c>
      <c r="BV32" s="10">
        <f t="shared" si="3"/>
        <v>0</v>
      </c>
      <c r="BW32" s="10">
        <f t="shared" si="14"/>
        <v>15699.95</v>
      </c>
      <c r="BX32" s="10">
        <f t="shared" si="15"/>
        <v>3610.99</v>
      </c>
      <c r="BY32" s="10">
        <f t="shared" si="16"/>
        <v>19310.939999999999</v>
      </c>
    </row>
    <row r="33" spans="1:77" s="53" customFormat="1" ht="13.15" customHeight="1">
      <c r="A33" s="24">
        <f t="shared" si="17"/>
        <v>25</v>
      </c>
      <c r="B33" s="25" t="s">
        <v>83</v>
      </c>
      <c r="C33" s="25" t="s">
        <v>31</v>
      </c>
      <c r="D33" s="26" t="s">
        <v>94</v>
      </c>
      <c r="E33" s="25">
        <v>8971383551</v>
      </c>
      <c r="F33" s="26" t="s">
        <v>95</v>
      </c>
      <c r="G33" s="26" t="s">
        <v>92</v>
      </c>
      <c r="H33" s="26" t="s">
        <v>92</v>
      </c>
      <c r="I33" s="26" t="s">
        <v>98</v>
      </c>
      <c r="J33" s="28" t="s">
        <v>97</v>
      </c>
      <c r="K33" s="24" t="s">
        <v>88</v>
      </c>
      <c r="L33" s="26" t="s">
        <v>161</v>
      </c>
      <c r="M33" s="25" t="s">
        <v>162</v>
      </c>
      <c r="N33" s="26" t="s">
        <v>92</v>
      </c>
      <c r="O33" s="26" t="s">
        <v>163</v>
      </c>
      <c r="P33" s="25">
        <v>15</v>
      </c>
      <c r="Q33" s="27"/>
      <c r="R33" s="26" t="s">
        <v>194</v>
      </c>
      <c r="S33" s="25" t="s">
        <v>223</v>
      </c>
      <c r="T33" s="26" t="s">
        <v>92</v>
      </c>
      <c r="U33" s="26" t="s">
        <v>92</v>
      </c>
      <c r="V33" s="26" t="s">
        <v>224</v>
      </c>
      <c r="W33" s="26">
        <v>23</v>
      </c>
      <c r="X33" s="24"/>
      <c r="Y33" s="26" t="s">
        <v>266</v>
      </c>
      <c r="Z33" s="26"/>
      <c r="AA33" s="26" t="s">
        <v>286</v>
      </c>
      <c r="AB33" s="26" t="s">
        <v>287</v>
      </c>
      <c r="AC33" s="24" t="s">
        <v>291</v>
      </c>
      <c r="AD33" s="25" t="s">
        <v>302</v>
      </c>
      <c r="AE33" s="25" t="s">
        <v>303</v>
      </c>
      <c r="AF33" s="25" t="s">
        <v>303</v>
      </c>
      <c r="AG33" s="25" t="s">
        <v>303</v>
      </c>
      <c r="AH33" s="25" t="s">
        <v>303</v>
      </c>
      <c r="AI33" s="25" t="s">
        <v>304</v>
      </c>
      <c r="AJ33" s="25" t="s">
        <v>302</v>
      </c>
      <c r="AK33" s="29">
        <v>45658</v>
      </c>
      <c r="AL33" s="30">
        <v>17</v>
      </c>
      <c r="AM33" s="26" t="s">
        <v>278</v>
      </c>
      <c r="AN33" s="26" t="s">
        <v>281</v>
      </c>
      <c r="AO33" s="25" t="str">
        <f t="shared" ref="AO33:AO36" si="39">AO$9</f>
        <v>C21</v>
      </c>
      <c r="AP33" s="25">
        <v>70</v>
      </c>
      <c r="AQ33" s="52">
        <v>134324</v>
      </c>
      <c r="AR33" s="27">
        <v>0</v>
      </c>
      <c r="AS33" s="27">
        <v>0</v>
      </c>
      <c r="AT33" s="27">
        <v>0</v>
      </c>
      <c r="AU33" s="32">
        <f t="shared" si="0"/>
        <v>134324</v>
      </c>
      <c r="AV33" s="33">
        <f t="shared" si="4"/>
        <v>134.32400000000001</v>
      </c>
      <c r="AW33" s="27">
        <v>12</v>
      </c>
      <c r="AX33" s="27">
        <f t="shared" si="18"/>
        <v>0</v>
      </c>
      <c r="AY33" s="7">
        <f t="shared" si="5"/>
        <v>0</v>
      </c>
      <c r="AZ33" s="25">
        <f t="shared" ref="AZ33:AZ36" si="40">AZ$9</f>
        <v>9.5</v>
      </c>
      <c r="BA33" s="7">
        <f t="shared" si="6"/>
        <v>114</v>
      </c>
      <c r="BB33" s="25">
        <f t="shared" ref="BB33:BB36" si="41">BB$9</f>
        <v>0.08</v>
      </c>
      <c r="BC33" s="7">
        <f t="shared" si="27"/>
        <v>67.2</v>
      </c>
      <c r="BD33" s="25">
        <f t="shared" ref="BD33:BD36" si="42">BD$9</f>
        <v>15.53</v>
      </c>
      <c r="BE33" s="7">
        <f t="shared" si="29"/>
        <v>13045.2</v>
      </c>
      <c r="BF33" s="25">
        <f t="shared" ref="BF33:BF36" si="43">BF$9</f>
        <v>0</v>
      </c>
      <c r="BG33" s="8">
        <f t="shared" si="9"/>
        <v>0</v>
      </c>
      <c r="BH33" s="25">
        <f t="shared" ref="BH33:BH36" si="44">BH$9</f>
        <v>3.1399999999999997E-2</v>
      </c>
      <c r="BI33" s="7">
        <f t="shared" si="10"/>
        <v>4217.7700000000004</v>
      </c>
      <c r="BJ33" s="25">
        <f t="shared" ref="BJ33:BJ36" si="45">BJ$9</f>
        <v>6.1799999999999997E-3</v>
      </c>
      <c r="BK33" s="9">
        <f t="shared" si="11"/>
        <v>830.12</v>
      </c>
      <c r="BL33" s="25">
        <f t="shared" ref="BL33:BL36" si="46">BL$9</f>
        <v>0.12670000000000001</v>
      </c>
      <c r="BM33" s="27">
        <v>0.8</v>
      </c>
      <c r="BN33" s="7">
        <f t="shared" si="34"/>
        <v>13615.08</v>
      </c>
      <c r="BO33" s="25">
        <f t="shared" ref="BO33:BO36" si="47">BO$9</f>
        <v>0.20949999999999999</v>
      </c>
      <c r="BP33" s="7">
        <f t="shared" si="12"/>
        <v>28140.880000000001</v>
      </c>
      <c r="BQ33" s="25">
        <f t="shared" ref="BQ33:BQ36" si="48">BQ$9</f>
        <v>0</v>
      </c>
      <c r="BR33" s="7">
        <f t="shared" si="1"/>
        <v>0</v>
      </c>
      <c r="BS33" s="6">
        <f t="shared" ref="BS33:BS40" si="49">BS$11</f>
        <v>0</v>
      </c>
      <c r="BT33" s="7">
        <f t="shared" si="2"/>
        <v>0</v>
      </c>
      <c r="BU33" s="10">
        <f t="shared" si="13"/>
        <v>60030.25</v>
      </c>
      <c r="BV33" s="10">
        <f t="shared" si="3"/>
        <v>0</v>
      </c>
      <c r="BW33" s="10">
        <f t="shared" si="14"/>
        <v>60030.25</v>
      </c>
      <c r="BX33" s="10">
        <f t="shared" si="15"/>
        <v>13806.96</v>
      </c>
      <c r="BY33" s="10">
        <f t="shared" si="16"/>
        <v>73837.210000000006</v>
      </c>
    </row>
    <row r="34" spans="1:77" s="53" customFormat="1" ht="13.15" customHeight="1">
      <c r="A34" s="24">
        <f t="shared" si="17"/>
        <v>26</v>
      </c>
      <c r="B34" s="25" t="s">
        <v>83</v>
      </c>
      <c r="C34" s="25" t="s">
        <v>40</v>
      </c>
      <c r="D34" s="26" t="s">
        <v>94</v>
      </c>
      <c r="E34" s="25">
        <v>8971383551</v>
      </c>
      <c r="F34" s="26" t="s">
        <v>95</v>
      </c>
      <c r="G34" s="26" t="s">
        <v>92</v>
      </c>
      <c r="H34" s="26" t="s">
        <v>92</v>
      </c>
      <c r="I34" s="26" t="s">
        <v>98</v>
      </c>
      <c r="J34" s="28" t="s">
        <v>97</v>
      </c>
      <c r="K34" s="24" t="s">
        <v>88</v>
      </c>
      <c r="L34" s="26" t="s">
        <v>161</v>
      </c>
      <c r="M34" s="25" t="s">
        <v>162</v>
      </c>
      <c r="N34" s="26" t="s">
        <v>92</v>
      </c>
      <c r="O34" s="26" t="s">
        <v>163</v>
      </c>
      <c r="P34" s="25">
        <v>15</v>
      </c>
      <c r="Q34" s="27"/>
      <c r="R34" s="26" t="s">
        <v>195</v>
      </c>
      <c r="S34" s="25" t="s">
        <v>225</v>
      </c>
      <c r="T34" s="26" t="s">
        <v>92</v>
      </c>
      <c r="U34" s="26" t="s">
        <v>92</v>
      </c>
      <c r="V34" s="26" t="s">
        <v>226</v>
      </c>
      <c r="W34" s="26" t="s">
        <v>227</v>
      </c>
      <c r="X34" s="24"/>
      <c r="Y34" s="26" t="s">
        <v>267</v>
      </c>
      <c r="Z34" s="26"/>
      <c r="AA34" s="26" t="s">
        <v>286</v>
      </c>
      <c r="AB34" s="26" t="s">
        <v>287</v>
      </c>
      <c r="AC34" s="24" t="s">
        <v>291</v>
      </c>
      <c r="AD34" s="25" t="s">
        <v>302</v>
      </c>
      <c r="AE34" s="25" t="s">
        <v>303</v>
      </c>
      <c r="AF34" s="25" t="s">
        <v>303</v>
      </c>
      <c r="AG34" s="25" t="s">
        <v>303</v>
      </c>
      <c r="AH34" s="25" t="s">
        <v>303</v>
      </c>
      <c r="AI34" s="25" t="s">
        <v>304</v>
      </c>
      <c r="AJ34" s="25" t="s">
        <v>302</v>
      </c>
      <c r="AK34" s="29">
        <v>45658</v>
      </c>
      <c r="AL34" s="30">
        <v>28</v>
      </c>
      <c r="AM34" s="26" t="s">
        <v>278</v>
      </c>
      <c r="AN34" s="26" t="s">
        <v>282</v>
      </c>
      <c r="AO34" s="25" t="str">
        <f t="shared" si="39"/>
        <v>C21</v>
      </c>
      <c r="AP34" s="25">
        <v>120</v>
      </c>
      <c r="AQ34" s="52">
        <v>104632</v>
      </c>
      <c r="AR34" s="27">
        <v>0</v>
      </c>
      <c r="AS34" s="27">
        <v>0</v>
      </c>
      <c r="AT34" s="27">
        <v>0</v>
      </c>
      <c r="AU34" s="32">
        <f t="shared" si="0"/>
        <v>104632</v>
      </c>
      <c r="AV34" s="33">
        <f t="shared" si="4"/>
        <v>104.63200000000001</v>
      </c>
      <c r="AW34" s="27">
        <v>12</v>
      </c>
      <c r="AX34" s="27">
        <f t="shared" si="18"/>
        <v>0</v>
      </c>
      <c r="AY34" s="7">
        <f t="shared" si="5"/>
        <v>0</v>
      </c>
      <c r="AZ34" s="25">
        <f t="shared" si="40"/>
        <v>9.5</v>
      </c>
      <c r="BA34" s="7">
        <f t="shared" si="6"/>
        <v>114</v>
      </c>
      <c r="BB34" s="25">
        <f t="shared" si="41"/>
        <v>0.08</v>
      </c>
      <c r="BC34" s="7">
        <f t="shared" si="27"/>
        <v>115.2</v>
      </c>
      <c r="BD34" s="25">
        <f t="shared" si="42"/>
        <v>15.53</v>
      </c>
      <c r="BE34" s="7">
        <f t="shared" si="29"/>
        <v>22363.200000000001</v>
      </c>
      <c r="BF34" s="25">
        <f t="shared" si="43"/>
        <v>0</v>
      </c>
      <c r="BG34" s="8">
        <f t="shared" si="9"/>
        <v>0</v>
      </c>
      <c r="BH34" s="25">
        <f t="shared" si="44"/>
        <v>3.1399999999999997E-2</v>
      </c>
      <c r="BI34" s="7">
        <f t="shared" si="10"/>
        <v>3285.44</v>
      </c>
      <c r="BJ34" s="25">
        <f t="shared" si="45"/>
        <v>6.1799999999999997E-3</v>
      </c>
      <c r="BK34" s="9">
        <f t="shared" si="11"/>
        <v>646.63</v>
      </c>
      <c r="BL34" s="25">
        <f t="shared" si="46"/>
        <v>0.12670000000000001</v>
      </c>
      <c r="BM34" s="27">
        <v>0.8</v>
      </c>
      <c r="BN34" s="7">
        <f t="shared" si="34"/>
        <v>10605.5</v>
      </c>
      <c r="BO34" s="25">
        <f t="shared" si="47"/>
        <v>0.20949999999999999</v>
      </c>
      <c r="BP34" s="7">
        <f t="shared" si="12"/>
        <v>21920.400000000001</v>
      </c>
      <c r="BQ34" s="25">
        <f t="shared" si="48"/>
        <v>0</v>
      </c>
      <c r="BR34" s="7">
        <f t="shared" si="1"/>
        <v>0</v>
      </c>
      <c r="BS34" s="6">
        <f t="shared" si="49"/>
        <v>0</v>
      </c>
      <c r="BT34" s="7">
        <f t="shared" si="2"/>
        <v>0</v>
      </c>
      <c r="BU34" s="10">
        <f t="shared" si="13"/>
        <v>59050.37</v>
      </c>
      <c r="BV34" s="10">
        <f t="shared" si="3"/>
        <v>0</v>
      </c>
      <c r="BW34" s="10">
        <f t="shared" si="14"/>
        <v>59050.37</v>
      </c>
      <c r="BX34" s="10">
        <f t="shared" si="15"/>
        <v>13581.59</v>
      </c>
      <c r="BY34" s="10">
        <f t="shared" si="16"/>
        <v>72631.960000000006</v>
      </c>
    </row>
    <row r="35" spans="1:77" s="14" customFormat="1" ht="13.15" customHeight="1">
      <c r="A35" s="24">
        <f t="shared" si="17"/>
        <v>27</v>
      </c>
      <c r="B35" s="25" t="s">
        <v>83</v>
      </c>
      <c r="C35" s="25" t="s">
        <v>34</v>
      </c>
      <c r="D35" s="26" t="s">
        <v>94</v>
      </c>
      <c r="E35" s="25">
        <v>8971383551</v>
      </c>
      <c r="F35" s="26" t="s">
        <v>95</v>
      </c>
      <c r="G35" s="26" t="s">
        <v>92</v>
      </c>
      <c r="H35" s="26" t="s">
        <v>92</v>
      </c>
      <c r="I35" s="26" t="s">
        <v>98</v>
      </c>
      <c r="J35" s="28" t="s">
        <v>97</v>
      </c>
      <c r="K35" s="24" t="s">
        <v>88</v>
      </c>
      <c r="L35" s="26" t="s">
        <v>164</v>
      </c>
      <c r="M35" s="25" t="s">
        <v>165</v>
      </c>
      <c r="N35" s="26" t="s">
        <v>92</v>
      </c>
      <c r="O35" s="26" t="s">
        <v>166</v>
      </c>
      <c r="P35" s="25" t="s">
        <v>167</v>
      </c>
      <c r="Q35" s="27"/>
      <c r="R35" s="35" t="s">
        <v>196</v>
      </c>
      <c r="S35" s="25" t="s">
        <v>165</v>
      </c>
      <c r="T35" s="26" t="s">
        <v>92</v>
      </c>
      <c r="U35" s="26" t="s">
        <v>92</v>
      </c>
      <c r="V35" s="26" t="s">
        <v>166</v>
      </c>
      <c r="W35" s="26" t="s">
        <v>167</v>
      </c>
      <c r="X35" s="24"/>
      <c r="Y35" s="28" t="s">
        <v>268</v>
      </c>
      <c r="Z35" s="26">
        <v>3278572</v>
      </c>
      <c r="AA35" s="26" t="s">
        <v>286</v>
      </c>
      <c r="AB35" s="26" t="s">
        <v>287</v>
      </c>
      <c r="AC35" s="26" t="s">
        <v>292</v>
      </c>
      <c r="AD35" s="25" t="s">
        <v>303</v>
      </c>
      <c r="AE35" s="25" t="s">
        <v>302</v>
      </c>
      <c r="AF35" s="25" t="s">
        <v>303</v>
      </c>
      <c r="AG35" s="25" t="s">
        <v>303</v>
      </c>
      <c r="AH35" s="25" t="s">
        <v>303</v>
      </c>
      <c r="AI35" s="25" t="s">
        <v>304</v>
      </c>
      <c r="AJ35" s="25" t="s">
        <v>302</v>
      </c>
      <c r="AK35" s="29">
        <v>45658</v>
      </c>
      <c r="AL35" s="30">
        <v>49.68</v>
      </c>
      <c r="AM35" s="26" t="s">
        <v>278</v>
      </c>
      <c r="AN35" s="54"/>
      <c r="AO35" s="25" t="str">
        <f t="shared" si="39"/>
        <v>C21</v>
      </c>
      <c r="AP35" s="25">
        <v>50</v>
      </c>
      <c r="AQ35" s="52">
        <v>137946</v>
      </c>
      <c r="AR35" s="27">
        <v>0</v>
      </c>
      <c r="AS35" s="27">
        <v>0</v>
      </c>
      <c r="AT35" s="27">
        <v>0</v>
      </c>
      <c r="AU35" s="32">
        <f t="shared" si="0"/>
        <v>137946</v>
      </c>
      <c r="AV35" s="33">
        <f t="shared" si="4"/>
        <v>137.946</v>
      </c>
      <c r="AW35" s="27">
        <v>12</v>
      </c>
      <c r="AX35" s="27">
        <f t="shared" si="18"/>
        <v>0</v>
      </c>
      <c r="AY35" s="7">
        <f t="shared" si="5"/>
        <v>0</v>
      </c>
      <c r="AZ35" s="25">
        <f t="shared" si="40"/>
        <v>9.5</v>
      </c>
      <c r="BA35" s="7">
        <f t="shared" si="6"/>
        <v>114</v>
      </c>
      <c r="BB35" s="25">
        <f t="shared" si="41"/>
        <v>0.08</v>
      </c>
      <c r="BC35" s="7">
        <f t="shared" si="27"/>
        <v>48</v>
      </c>
      <c r="BD35" s="25">
        <f t="shared" si="42"/>
        <v>15.53</v>
      </c>
      <c r="BE35" s="7">
        <f t="shared" si="29"/>
        <v>9318</v>
      </c>
      <c r="BF35" s="25">
        <f t="shared" si="43"/>
        <v>0</v>
      </c>
      <c r="BG35" s="8">
        <f t="shared" si="9"/>
        <v>0</v>
      </c>
      <c r="BH35" s="25">
        <f t="shared" si="44"/>
        <v>3.1399999999999997E-2</v>
      </c>
      <c r="BI35" s="7">
        <f t="shared" si="10"/>
        <v>4331.5</v>
      </c>
      <c r="BJ35" s="25">
        <f t="shared" si="45"/>
        <v>6.1799999999999997E-3</v>
      </c>
      <c r="BK35" s="9">
        <f t="shared" si="11"/>
        <v>852.51</v>
      </c>
      <c r="BL35" s="25">
        <f t="shared" si="46"/>
        <v>0.12670000000000001</v>
      </c>
      <c r="BM35" s="27">
        <v>0.8</v>
      </c>
      <c r="BN35" s="7">
        <f t="shared" si="34"/>
        <v>13982.21</v>
      </c>
      <c r="BO35" s="25">
        <f t="shared" si="47"/>
        <v>0.20949999999999999</v>
      </c>
      <c r="BP35" s="7">
        <f t="shared" si="12"/>
        <v>28899.69</v>
      </c>
      <c r="BQ35" s="25">
        <f t="shared" si="48"/>
        <v>0</v>
      </c>
      <c r="BR35" s="7">
        <f t="shared" si="1"/>
        <v>0</v>
      </c>
      <c r="BS35" s="6">
        <f t="shared" si="49"/>
        <v>0</v>
      </c>
      <c r="BT35" s="7">
        <f t="shared" si="2"/>
        <v>0</v>
      </c>
      <c r="BU35" s="10">
        <f t="shared" si="13"/>
        <v>57545.91</v>
      </c>
      <c r="BV35" s="10">
        <f t="shared" si="3"/>
        <v>0</v>
      </c>
      <c r="BW35" s="10">
        <f t="shared" si="14"/>
        <v>57545.91</v>
      </c>
      <c r="BX35" s="10">
        <f t="shared" si="15"/>
        <v>13235.56</v>
      </c>
      <c r="BY35" s="10">
        <f t="shared" si="16"/>
        <v>70781.47</v>
      </c>
    </row>
    <row r="36" spans="1:77" s="14" customFormat="1" ht="13.15" customHeight="1">
      <c r="A36" s="24">
        <f t="shared" si="17"/>
        <v>28</v>
      </c>
      <c r="B36" s="25" t="s">
        <v>83</v>
      </c>
      <c r="C36" s="25" t="s">
        <v>43</v>
      </c>
      <c r="D36" s="24" t="s">
        <v>94</v>
      </c>
      <c r="E36" s="25">
        <v>8971383551</v>
      </c>
      <c r="F36" s="26" t="s">
        <v>95</v>
      </c>
      <c r="G36" s="26" t="s">
        <v>92</v>
      </c>
      <c r="H36" s="26" t="s">
        <v>92</v>
      </c>
      <c r="I36" s="26" t="s">
        <v>98</v>
      </c>
      <c r="J36" s="28" t="s">
        <v>97</v>
      </c>
      <c r="K36" s="24" t="s">
        <v>88</v>
      </c>
      <c r="L36" s="24" t="s">
        <v>168</v>
      </c>
      <c r="M36" s="25" t="s">
        <v>169</v>
      </c>
      <c r="N36" s="24" t="s">
        <v>92</v>
      </c>
      <c r="O36" s="24" t="s">
        <v>170</v>
      </c>
      <c r="P36" s="25" t="s">
        <v>171</v>
      </c>
      <c r="Q36" s="27"/>
      <c r="R36" s="24" t="s">
        <v>197</v>
      </c>
      <c r="S36" s="40" t="s">
        <v>169</v>
      </c>
      <c r="T36" s="27" t="s">
        <v>92</v>
      </c>
      <c r="U36" s="27" t="s">
        <v>92</v>
      </c>
      <c r="V36" s="27" t="s">
        <v>170</v>
      </c>
      <c r="W36" s="27" t="s">
        <v>228</v>
      </c>
      <c r="X36" s="24"/>
      <c r="Y36" s="55" t="s">
        <v>269</v>
      </c>
      <c r="Z36" s="55" t="s">
        <v>270</v>
      </c>
      <c r="AA36" s="26" t="s">
        <v>286</v>
      </c>
      <c r="AB36" s="26" t="s">
        <v>287</v>
      </c>
      <c r="AC36" s="26" t="s">
        <v>293</v>
      </c>
      <c r="AD36" s="25" t="s">
        <v>302</v>
      </c>
      <c r="AE36" s="25" t="s">
        <v>303</v>
      </c>
      <c r="AF36" s="25" t="s">
        <v>303</v>
      </c>
      <c r="AG36" s="25" t="s">
        <v>303</v>
      </c>
      <c r="AH36" s="25" t="s">
        <v>303</v>
      </c>
      <c r="AI36" s="25" t="s">
        <v>304</v>
      </c>
      <c r="AJ36" s="25" t="s">
        <v>302</v>
      </c>
      <c r="AK36" s="29">
        <v>45658</v>
      </c>
      <c r="AL36" s="30">
        <v>34.71</v>
      </c>
      <c r="AM36" s="24" t="s">
        <v>278</v>
      </c>
      <c r="AN36" s="24" t="s">
        <v>282</v>
      </c>
      <c r="AO36" s="25" t="str">
        <f t="shared" si="39"/>
        <v>C21</v>
      </c>
      <c r="AP36" s="25">
        <v>58</v>
      </c>
      <c r="AQ36" s="52">
        <v>50000</v>
      </c>
      <c r="AR36" s="27">
        <v>0</v>
      </c>
      <c r="AS36" s="27">
        <v>0</v>
      </c>
      <c r="AT36" s="27">
        <v>0</v>
      </c>
      <c r="AU36" s="32">
        <f t="shared" si="0"/>
        <v>50000</v>
      </c>
      <c r="AV36" s="33">
        <f t="shared" si="4"/>
        <v>50</v>
      </c>
      <c r="AW36" s="27">
        <v>12</v>
      </c>
      <c r="AX36" s="27">
        <f t="shared" si="18"/>
        <v>0</v>
      </c>
      <c r="AY36" s="7">
        <f t="shared" si="5"/>
        <v>0</v>
      </c>
      <c r="AZ36" s="25">
        <f t="shared" si="40"/>
        <v>9.5</v>
      </c>
      <c r="BA36" s="7">
        <f t="shared" si="6"/>
        <v>114</v>
      </c>
      <c r="BB36" s="25">
        <f t="shared" si="41"/>
        <v>0.08</v>
      </c>
      <c r="BC36" s="7">
        <f t="shared" si="27"/>
        <v>55.68</v>
      </c>
      <c r="BD36" s="25">
        <f t="shared" si="42"/>
        <v>15.53</v>
      </c>
      <c r="BE36" s="7">
        <f t="shared" si="29"/>
        <v>10808.88</v>
      </c>
      <c r="BF36" s="25">
        <f t="shared" si="43"/>
        <v>0</v>
      </c>
      <c r="BG36" s="8">
        <f t="shared" si="9"/>
        <v>0</v>
      </c>
      <c r="BH36" s="25">
        <f t="shared" si="44"/>
        <v>3.1399999999999997E-2</v>
      </c>
      <c r="BI36" s="7">
        <f t="shared" si="10"/>
        <v>1570</v>
      </c>
      <c r="BJ36" s="25">
        <f t="shared" si="45"/>
        <v>6.1799999999999997E-3</v>
      </c>
      <c r="BK36" s="9">
        <f t="shared" si="11"/>
        <v>309</v>
      </c>
      <c r="BL36" s="25">
        <f t="shared" si="46"/>
        <v>0.12670000000000001</v>
      </c>
      <c r="BM36" s="27">
        <v>0.8</v>
      </c>
      <c r="BN36" s="7">
        <f t="shared" si="34"/>
        <v>5068</v>
      </c>
      <c r="BO36" s="25">
        <f t="shared" si="47"/>
        <v>0.20949999999999999</v>
      </c>
      <c r="BP36" s="7">
        <f t="shared" si="12"/>
        <v>10475</v>
      </c>
      <c r="BQ36" s="25">
        <f t="shared" si="48"/>
        <v>0</v>
      </c>
      <c r="BR36" s="7">
        <f t="shared" si="1"/>
        <v>0</v>
      </c>
      <c r="BS36" s="6">
        <f t="shared" si="49"/>
        <v>0</v>
      </c>
      <c r="BT36" s="7">
        <f t="shared" si="2"/>
        <v>0</v>
      </c>
      <c r="BU36" s="10">
        <f t="shared" si="13"/>
        <v>28400.560000000001</v>
      </c>
      <c r="BV36" s="10">
        <f t="shared" si="3"/>
        <v>0</v>
      </c>
      <c r="BW36" s="10">
        <f t="shared" si="14"/>
        <v>28400.560000000001</v>
      </c>
      <c r="BX36" s="10">
        <f t="shared" si="15"/>
        <v>6532.13</v>
      </c>
      <c r="BY36" s="10">
        <f t="shared" si="16"/>
        <v>34932.69</v>
      </c>
    </row>
    <row r="37" spans="1:77" s="14" customFormat="1" ht="13.15" customHeight="1">
      <c r="A37" s="24">
        <f t="shared" si="17"/>
        <v>29</v>
      </c>
      <c r="B37" s="25" t="s">
        <v>83</v>
      </c>
      <c r="C37" s="25" t="s">
        <v>38</v>
      </c>
      <c r="D37" s="24" t="s">
        <v>94</v>
      </c>
      <c r="E37" s="25">
        <v>8971383551</v>
      </c>
      <c r="F37" s="26" t="s">
        <v>95</v>
      </c>
      <c r="G37" s="26" t="s">
        <v>92</v>
      </c>
      <c r="H37" s="26" t="s">
        <v>92</v>
      </c>
      <c r="I37" s="26" t="s">
        <v>98</v>
      </c>
      <c r="J37" s="28" t="s">
        <v>97</v>
      </c>
      <c r="K37" s="24" t="s">
        <v>88</v>
      </c>
      <c r="L37" s="24" t="s">
        <v>168</v>
      </c>
      <c r="M37" s="25" t="s">
        <v>169</v>
      </c>
      <c r="N37" s="24" t="s">
        <v>92</v>
      </c>
      <c r="O37" s="24" t="s">
        <v>170</v>
      </c>
      <c r="P37" s="25" t="s">
        <v>171</v>
      </c>
      <c r="Q37" s="27"/>
      <c r="R37" s="24" t="s">
        <v>198</v>
      </c>
      <c r="S37" s="40" t="s">
        <v>169</v>
      </c>
      <c r="T37" s="27" t="s">
        <v>92</v>
      </c>
      <c r="U37" s="27" t="s">
        <v>92</v>
      </c>
      <c r="V37" s="27" t="s">
        <v>229</v>
      </c>
      <c r="W37" s="27">
        <v>10</v>
      </c>
      <c r="X37" s="24"/>
      <c r="Y37" s="55" t="s">
        <v>271</v>
      </c>
      <c r="Z37" s="55" t="s">
        <v>272</v>
      </c>
      <c r="AA37" s="26" t="s">
        <v>286</v>
      </c>
      <c r="AB37" s="26" t="s">
        <v>287</v>
      </c>
      <c r="AC37" s="26" t="s">
        <v>288</v>
      </c>
      <c r="AD37" s="25" t="s">
        <v>302</v>
      </c>
      <c r="AE37" s="25" t="s">
        <v>303</v>
      </c>
      <c r="AF37" s="25" t="s">
        <v>303</v>
      </c>
      <c r="AG37" s="25" t="s">
        <v>303</v>
      </c>
      <c r="AH37" s="25" t="s">
        <v>303</v>
      </c>
      <c r="AI37" s="25" t="s">
        <v>304</v>
      </c>
      <c r="AJ37" s="25" t="s">
        <v>302</v>
      </c>
      <c r="AK37" s="29">
        <v>45658</v>
      </c>
      <c r="AL37" s="30">
        <v>8.9</v>
      </c>
      <c r="AM37" s="24" t="s">
        <v>278</v>
      </c>
      <c r="AN37" s="24" t="s">
        <v>282</v>
      </c>
      <c r="AO37" s="25" t="str">
        <f>AO$11</f>
        <v>C11</v>
      </c>
      <c r="AP37" s="25">
        <v>15</v>
      </c>
      <c r="AQ37" s="52">
        <v>20000</v>
      </c>
      <c r="AR37" s="27">
        <v>0</v>
      </c>
      <c r="AS37" s="27">
        <v>0</v>
      </c>
      <c r="AT37" s="27">
        <v>0</v>
      </c>
      <c r="AU37" s="32">
        <f t="shared" si="0"/>
        <v>20000</v>
      </c>
      <c r="AV37" s="33">
        <f t="shared" si="4"/>
        <v>20</v>
      </c>
      <c r="AW37" s="27">
        <v>12</v>
      </c>
      <c r="AX37" s="27">
        <f t="shared" si="18"/>
        <v>0</v>
      </c>
      <c r="AY37" s="7">
        <f t="shared" si="5"/>
        <v>0</v>
      </c>
      <c r="AZ37" s="25">
        <f>AZ$11</f>
        <v>4.5599999999999996</v>
      </c>
      <c r="BA37" s="7">
        <f t="shared" si="6"/>
        <v>54.72</v>
      </c>
      <c r="BB37" s="25">
        <f>BB$11</f>
        <v>0.08</v>
      </c>
      <c r="BC37" s="7">
        <f t="shared" si="27"/>
        <v>14.4</v>
      </c>
      <c r="BD37" s="25">
        <f>BD$11</f>
        <v>5.0999999999999996</v>
      </c>
      <c r="BE37" s="7">
        <f t="shared" si="29"/>
        <v>918</v>
      </c>
      <c r="BF37" s="25">
        <f>BF$11</f>
        <v>0</v>
      </c>
      <c r="BG37" s="8">
        <f t="shared" si="9"/>
        <v>0</v>
      </c>
      <c r="BH37" s="25">
        <f>BH$11</f>
        <v>3.1399999999999997E-2</v>
      </c>
      <c r="BI37" s="7">
        <f t="shared" si="10"/>
        <v>628</v>
      </c>
      <c r="BJ37" s="25">
        <f>BJ$11</f>
        <v>6.1799999999999997E-3</v>
      </c>
      <c r="BK37" s="9">
        <f t="shared" si="11"/>
        <v>123.6</v>
      </c>
      <c r="BL37" s="25">
        <f>BL$11</f>
        <v>14.9</v>
      </c>
      <c r="BM37" s="27">
        <v>12</v>
      </c>
      <c r="BN37" s="7">
        <f>ROUND(BM37*BL37,2)</f>
        <v>178.8</v>
      </c>
      <c r="BO37" s="25">
        <f>BO$11</f>
        <v>0.22020000000000001</v>
      </c>
      <c r="BP37" s="7">
        <f t="shared" si="12"/>
        <v>4404</v>
      </c>
      <c r="BQ37" s="25">
        <f>BQ$11</f>
        <v>0</v>
      </c>
      <c r="BR37" s="7">
        <f t="shared" si="1"/>
        <v>0</v>
      </c>
      <c r="BS37" s="6">
        <f t="shared" si="49"/>
        <v>0</v>
      </c>
      <c r="BT37" s="7">
        <f t="shared" si="2"/>
        <v>0</v>
      </c>
      <c r="BU37" s="10">
        <f t="shared" si="13"/>
        <v>6321.52</v>
      </c>
      <c r="BV37" s="10">
        <f t="shared" si="3"/>
        <v>0</v>
      </c>
      <c r="BW37" s="10">
        <f t="shared" si="14"/>
        <v>6321.52</v>
      </c>
      <c r="BX37" s="10">
        <f t="shared" si="15"/>
        <v>1453.95</v>
      </c>
      <c r="BY37" s="10">
        <f t="shared" si="16"/>
        <v>7775.47</v>
      </c>
    </row>
    <row r="38" spans="1:77" s="14" customFormat="1" ht="13.15" customHeight="1">
      <c r="A38" s="24">
        <f t="shared" si="17"/>
        <v>30</v>
      </c>
      <c r="B38" s="25" t="s">
        <v>83</v>
      </c>
      <c r="C38" s="25" t="s">
        <v>78</v>
      </c>
      <c r="D38" s="26" t="s">
        <v>94</v>
      </c>
      <c r="E38" s="25">
        <v>8971383551</v>
      </c>
      <c r="F38" s="26" t="s">
        <v>95</v>
      </c>
      <c r="G38" s="26" t="s">
        <v>92</v>
      </c>
      <c r="H38" s="26" t="s">
        <v>92</v>
      </c>
      <c r="I38" s="26" t="s">
        <v>98</v>
      </c>
      <c r="J38" s="28" t="s">
        <v>97</v>
      </c>
      <c r="K38" s="24" t="s">
        <v>88</v>
      </c>
      <c r="L38" s="26" t="s">
        <v>172</v>
      </c>
      <c r="M38" s="25" t="s">
        <v>173</v>
      </c>
      <c r="N38" s="26" t="s">
        <v>92</v>
      </c>
      <c r="O38" s="26" t="s">
        <v>174</v>
      </c>
      <c r="P38" s="25" t="s">
        <v>175</v>
      </c>
      <c r="Q38" s="27"/>
      <c r="R38" s="26" t="s">
        <v>172</v>
      </c>
      <c r="S38" s="40" t="s">
        <v>173</v>
      </c>
      <c r="T38" s="39" t="s">
        <v>92</v>
      </c>
      <c r="U38" s="39" t="s">
        <v>92</v>
      </c>
      <c r="V38" s="39" t="s">
        <v>174</v>
      </c>
      <c r="W38" s="39" t="s">
        <v>230</v>
      </c>
      <c r="X38" s="24"/>
      <c r="Y38" s="44" t="s">
        <v>273</v>
      </c>
      <c r="Z38" s="26" t="s">
        <v>274</v>
      </c>
      <c r="AA38" s="26" t="s">
        <v>286</v>
      </c>
      <c r="AB38" s="26" t="s">
        <v>287</v>
      </c>
      <c r="AC38" s="26"/>
      <c r="AD38" s="25" t="s">
        <v>302</v>
      </c>
      <c r="AE38" s="25" t="s">
        <v>303</v>
      </c>
      <c r="AF38" s="25" t="s">
        <v>303</v>
      </c>
      <c r="AG38" s="25" t="s">
        <v>303</v>
      </c>
      <c r="AH38" s="25" t="s">
        <v>303</v>
      </c>
      <c r="AI38" s="25" t="s">
        <v>304</v>
      </c>
      <c r="AJ38" s="25" t="s">
        <v>302</v>
      </c>
      <c r="AK38" s="29">
        <v>45658</v>
      </c>
      <c r="AL38" s="30">
        <v>19.36</v>
      </c>
      <c r="AM38" s="39" t="s">
        <v>278</v>
      </c>
      <c r="AN38" s="39" t="s">
        <v>281</v>
      </c>
      <c r="AO38" s="25" t="str">
        <f>AO$11</f>
        <v>C11</v>
      </c>
      <c r="AP38" s="25">
        <v>25</v>
      </c>
      <c r="AQ38" s="52">
        <v>1489</v>
      </c>
      <c r="AR38" s="27">
        <v>0</v>
      </c>
      <c r="AS38" s="27">
        <v>0</v>
      </c>
      <c r="AT38" s="27">
        <v>0</v>
      </c>
      <c r="AU38" s="32">
        <f t="shared" si="0"/>
        <v>1489</v>
      </c>
      <c r="AV38" s="33">
        <f t="shared" si="4"/>
        <v>1.4890000000000001</v>
      </c>
      <c r="AW38" s="27">
        <v>12</v>
      </c>
      <c r="AX38" s="27">
        <f t="shared" si="18"/>
        <v>0</v>
      </c>
      <c r="AY38" s="7">
        <f t="shared" si="5"/>
        <v>0</v>
      </c>
      <c r="AZ38" s="25">
        <f>AZ$11</f>
        <v>4.5599999999999996</v>
      </c>
      <c r="BA38" s="7">
        <f t="shared" si="6"/>
        <v>54.72</v>
      </c>
      <c r="BB38" s="25">
        <f>BB$11</f>
        <v>0.08</v>
      </c>
      <c r="BC38" s="7">
        <f t="shared" si="27"/>
        <v>24</v>
      </c>
      <c r="BD38" s="25">
        <f>BD$11</f>
        <v>5.0999999999999996</v>
      </c>
      <c r="BE38" s="7">
        <f t="shared" si="29"/>
        <v>1530</v>
      </c>
      <c r="BF38" s="25">
        <f>BF$11</f>
        <v>0</v>
      </c>
      <c r="BG38" s="8">
        <f t="shared" si="9"/>
        <v>0</v>
      </c>
      <c r="BH38" s="25">
        <f>BH$11</f>
        <v>3.1399999999999997E-2</v>
      </c>
      <c r="BI38" s="7">
        <f t="shared" si="10"/>
        <v>46.75</v>
      </c>
      <c r="BJ38" s="25">
        <f>BJ$11</f>
        <v>6.1799999999999997E-3</v>
      </c>
      <c r="BK38" s="9">
        <f t="shared" si="11"/>
        <v>9.1999999999999993</v>
      </c>
      <c r="BL38" s="25">
        <f t="shared" ref="BL38:BL39" si="50">BL$12</f>
        <v>0.12670000000000001</v>
      </c>
      <c r="BM38" s="27">
        <v>0.8</v>
      </c>
      <c r="BN38" s="7">
        <f t="shared" ref="BN38:BN40" si="51">ROUND(BM38*BL38*AU38,2)</f>
        <v>150.93</v>
      </c>
      <c r="BO38" s="25">
        <f>BO$11</f>
        <v>0.22020000000000001</v>
      </c>
      <c r="BP38" s="7">
        <f t="shared" si="12"/>
        <v>327.88</v>
      </c>
      <c r="BQ38" s="25">
        <f>BQ$11</f>
        <v>0</v>
      </c>
      <c r="BR38" s="7">
        <f t="shared" si="1"/>
        <v>0</v>
      </c>
      <c r="BS38" s="6">
        <f t="shared" si="49"/>
        <v>0</v>
      </c>
      <c r="BT38" s="7">
        <f t="shared" si="2"/>
        <v>0</v>
      </c>
      <c r="BU38" s="10">
        <f t="shared" si="13"/>
        <v>2143.48</v>
      </c>
      <c r="BV38" s="10">
        <f t="shared" si="3"/>
        <v>0</v>
      </c>
      <c r="BW38" s="10">
        <f t="shared" si="14"/>
        <v>2143.48</v>
      </c>
      <c r="BX38" s="10">
        <f t="shared" si="15"/>
        <v>493</v>
      </c>
      <c r="BY38" s="10">
        <f t="shared" si="16"/>
        <v>2636.48</v>
      </c>
    </row>
    <row r="39" spans="1:77" s="14" customFormat="1" ht="13.15" customHeight="1">
      <c r="A39" s="24">
        <f t="shared" si="17"/>
        <v>31</v>
      </c>
      <c r="B39" s="25" t="s">
        <v>84</v>
      </c>
      <c r="C39" s="25" t="s">
        <v>35</v>
      </c>
      <c r="D39" s="56" t="s">
        <v>99</v>
      </c>
      <c r="E39" s="25">
        <v>8992736747</v>
      </c>
      <c r="F39" s="26" t="s">
        <v>100</v>
      </c>
      <c r="G39" s="26" t="s">
        <v>92</v>
      </c>
      <c r="H39" s="26" t="s">
        <v>92</v>
      </c>
      <c r="I39" s="26" t="s">
        <v>101</v>
      </c>
      <c r="J39" s="26">
        <v>23</v>
      </c>
      <c r="K39" s="24" t="s">
        <v>88</v>
      </c>
      <c r="L39" s="26" t="s">
        <v>99</v>
      </c>
      <c r="M39" s="25" t="s">
        <v>100</v>
      </c>
      <c r="N39" s="26" t="s">
        <v>92</v>
      </c>
      <c r="O39" s="26" t="s">
        <v>101</v>
      </c>
      <c r="P39" s="25">
        <v>23</v>
      </c>
      <c r="Q39" s="27"/>
      <c r="R39" s="28" t="s">
        <v>199</v>
      </c>
      <c r="S39" s="25" t="s">
        <v>231</v>
      </c>
      <c r="T39" s="26" t="s">
        <v>92</v>
      </c>
      <c r="U39" s="26" t="s">
        <v>92</v>
      </c>
      <c r="V39" s="26" t="s">
        <v>232</v>
      </c>
      <c r="W39" s="26">
        <v>15</v>
      </c>
      <c r="X39" s="24" t="s">
        <v>33</v>
      </c>
      <c r="Y39" s="28" t="s">
        <v>275</v>
      </c>
      <c r="Z39" s="26" t="s">
        <v>276</v>
      </c>
      <c r="AA39" s="26" t="s">
        <v>286</v>
      </c>
      <c r="AB39" s="26" t="s">
        <v>287</v>
      </c>
      <c r="AC39" s="26"/>
      <c r="AD39" s="25" t="s">
        <v>303</v>
      </c>
      <c r="AE39" s="25" t="s">
        <v>302</v>
      </c>
      <c r="AF39" s="25" t="s">
        <v>303</v>
      </c>
      <c r="AG39" s="25" t="s">
        <v>303</v>
      </c>
      <c r="AH39" s="25" t="s">
        <v>303</v>
      </c>
      <c r="AI39" s="25" t="s">
        <v>304</v>
      </c>
      <c r="AJ39" s="25" t="s">
        <v>302</v>
      </c>
      <c r="AK39" s="29">
        <v>45658</v>
      </c>
      <c r="AL39" s="30">
        <v>14.63</v>
      </c>
      <c r="AM39" s="39" t="s">
        <v>278</v>
      </c>
      <c r="AN39" s="26"/>
      <c r="AO39" s="25" t="str">
        <f>AO$11</f>
        <v>C11</v>
      </c>
      <c r="AP39" s="25">
        <v>20</v>
      </c>
      <c r="AQ39" s="52">
        <v>13000</v>
      </c>
      <c r="AR39" s="27">
        <v>0</v>
      </c>
      <c r="AS39" s="27">
        <v>0</v>
      </c>
      <c r="AT39" s="27">
        <v>0</v>
      </c>
      <c r="AU39" s="32">
        <f t="shared" si="0"/>
        <v>13000</v>
      </c>
      <c r="AV39" s="33">
        <f t="shared" si="4"/>
        <v>13</v>
      </c>
      <c r="AW39" s="27">
        <v>12</v>
      </c>
      <c r="AX39" s="27">
        <f t="shared" si="18"/>
        <v>0</v>
      </c>
      <c r="AY39" s="7">
        <f t="shared" si="5"/>
        <v>0</v>
      </c>
      <c r="AZ39" s="25">
        <f>AZ$11</f>
        <v>4.5599999999999996</v>
      </c>
      <c r="BA39" s="7">
        <f t="shared" si="6"/>
        <v>54.72</v>
      </c>
      <c r="BB39" s="25">
        <f>BB$11</f>
        <v>0.08</v>
      </c>
      <c r="BC39" s="7">
        <f t="shared" si="27"/>
        <v>19.2</v>
      </c>
      <c r="BD39" s="25">
        <f>BD$11</f>
        <v>5.0999999999999996</v>
      </c>
      <c r="BE39" s="7">
        <f t="shared" si="29"/>
        <v>1224</v>
      </c>
      <c r="BF39" s="25">
        <f>BF$11</f>
        <v>0</v>
      </c>
      <c r="BG39" s="8">
        <f t="shared" si="9"/>
        <v>0</v>
      </c>
      <c r="BH39" s="25">
        <f>BH$11</f>
        <v>3.1399999999999997E-2</v>
      </c>
      <c r="BI39" s="7">
        <f t="shared" si="10"/>
        <v>408.2</v>
      </c>
      <c r="BJ39" s="25">
        <f>BJ$11</f>
        <v>6.1799999999999997E-3</v>
      </c>
      <c r="BK39" s="9">
        <f t="shared" si="11"/>
        <v>80.34</v>
      </c>
      <c r="BL39" s="25">
        <f t="shared" si="50"/>
        <v>0.12670000000000001</v>
      </c>
      <c r="BM39" s="27">
        <v>0.8</v>
      </c>
      <c r="BN39" s="7">
        <f t="shared" si="51"/>
        <v>1317.68</v>
      </c>
      <c r="BO39" s="25">
        <f>BO$11</f>
        <v>0.22020000000000001</v>
      </c>
      <c r="BP39" s="7">
        <f t="shared" si="12"/>
        <v>2862.6</v>
      </c>
      <c r="BQ39" s="25">
        <f>BQ$11</f>
        <v>0</v>
      </c>
      <c r="BR39" s="7">
        <f t="shared" si="1"/>
        <v>0</v>
      </c>
      <c r="BS39" s="6">
        <f t="shared" si="49"/>
        <v>0</v>
      </c>
      <c r="BT39" s="7">
        <f t="shared" si="2"/>
        <v>0</v>
      </c>
      <c r="BU39" s="10">
        <f t="shared" si="13"/>
        <v>5966.74</v>
      </c>
      <c r="BV39" s="10">
        <f t="shared" si="3"/>
        <v>0</v>
      </c>
      <c r="BW39" s="10">
        <f t="shared" si="14"/>
        <v>5966.74</v>
      </c>
      <c r="BX39" s="10">
        <f t="shared" si="15"/>
        <v>1372.35</v>
      </c>
      <c r="BY39" s="10">
        <f t="shared" si="16"/>
        <v>7339.09</v>
      </c>
    </row>
    <row r="40" spans="1:77" s="14" customFormat="1" ht="13.15" customHeight="1">
      <c r="A40" s="24">
        <f t="shared" si="17"/>
        <v>32</v>
      </c>
      <c r="B40" s="25" t="s">
        <v>84</v>
      </c>
      <c r="C40" s="25" t="s">
        <v>20</v>
      </c>
      <c r="D40" s="24" t="s">
        <v>102</v>
      </c>
      <c r="E40" s="25">
        <v>8960005710</v>
      </c>
      <c r="F40" s="24" t="s">
        <v>103</v>
      </c>
      <c r="G40" s="24" t="s">
        <v>92</v>
      </c>
      <c r="H40" s="24" t="s">
        <v>92</v>
      </c>
      <c r="I40" s="24" t="s">
        <v>104</v>
      </c>
      <c r="J40" s="26">
        <v>12</v>
      </c>
      <c r="K40" s="24" t="s">
        <v>88</v>
      </c>
      <c r="L40" s="26" t="s">
        <v>102</v>
      </c>
      <c r="M40" s="25" t="s">
        <v>103</v>
      </c>
      <c r="N40" s="26" t="s">
        <v>92</v>
      </c>
      <c r="O40" s="26" t="s">
        <v>104</v>
      </c>
      <c r="P40" s="25">
        <v>12</v>
      </c>
      <c r="Q40" s="27"/>
      <c r="R40" s="24" t="s">
        <v>200</v>
      </c>
      <c r="S40" s="25" t="s">
        <v>103</v>
      </c>
      <c r="T40" s="26" t="s">
        <v>92</v>
      </c>
      <c r="U40" s="26" t="s">
        <v>92</v>
      </c>
      <c r="V40" s="26" t="s">
        <v>104</v>
      </c>
      <c r="W40" s="26">
        <v>12</v>
      </c>
      <c r="X40" s="24"/>
      <c r="Y40" s="28" t="s">
        <v>277</v>
      </c>
      <c r="Z40" s="26">
        <v>43993643</v>
      </c>
      <c r="AA40" s="26" t="s">
        <v>286</v>
      </c>
      <c r="AB40" s="26" t="s">
        <v>287</v>
      </c>
      <c r="AC40" s="26"/>
      <c r="AD40" s="25" t="s">
        <v>303</v>
      </c>
      <c r="AE40" s="25" t="s">
        <v>302</v>
      </c>
      <c r="AF40" s="25" t="s">
        <v>303</v>
      </c>
      <c r="AG40" s="25" t="s">
        <v>303</v>
      </c>
      <c r="AH40" s="25" t="s">
        <v>303</v>
      </c>
      <c r="AI40" s="25" t="s">
        <v>304</v>
      </c>
      <c r="AJ40" s="25" t="s">
        <v>302</v>
      </c>
      <c r="AK40" s="29">
        <v>45658</v>
      </c>
      <c r="AL40" s="30">
        <v>15.525</v>
      </c>
      <c r="AM40" s="26" t="s">
        <v>279</v>
      </c>
      <c r="AN40" s="26"/>
      <c r="AO40" s="25" t="str">
        <f>AO$10</f>
        <v>B21</v>
      </c>
      <c r="AP40" s="25">
        <v>200</v>
      </c>
      <c r="AQ40" s="52">
        <v>117593</v>
      </c>
      <c r="AR40" s="27">
        <v>0</v>
      </c>
      <c r="AS40" s="27">
        <v>0</v>
      </c>
      <c r="AT40" s="27">
        <v>0</v>
      </c>
      <c r="AU40" s="32">
        <f t="shared" si="0"/>
        <v>117593</v>
      </c>
      <c r="AV40" s="33">
        <f t="shared" si="4"/>
        <v>117.593</v>
      </c>
      <c r="AW40" s="27">
        <v>12</v>
      </c>
      <c r="AX40" s="27">
        <f t="shared" si="18"/>
        <v>0</v>
      </c>
      <c r="AY40" s="7">
        <f t="shared" si="5"/>
        <v>0</v>
      </c>
      <c r="AZ40" s="25">
        <f>AZ$10</f>
        <v>18</v>
      </c>
      <c r="BA40" s="7">
        <f t="shared" si="6"/>
        <v>216</v>
      </c>
      <c r="BB40" s="25">
        <f>BB$10</f>
        <v>0.19</v>
      </c>
      <c r="BC40" s="7">
        <f t="shared" si="27"/>
        <v>456</v>
      </c>
      <c r="BD40" s="25">
        <f>BD$10</f>
        <v>16.64</v>
      </c>
      <c r="BE40" s="7">
        <f t="shared" si="29"/>
        <v>39936</v>
      </c>
      <c r="BF40" s="25">
        <f>BF$10</f>
        <v>0</v>
      </c>
      <c r="BG40" s="8">
        <f t="shared" si="9"/>
        <v>0</v>
      </c>
      <c r="BH40" s="25">
        <f>BH$10</f>
        <v>3.141E-2</v>
      </c>
      <c r="BI40" s="7">
        <f t="shared" si="10"/>
        <v>3693.6</v>
      </c>
      <c r="BJ40" s="25">
        <f>BJ$10</f>
        <v>6.1799999999999997E-3</v>
      </c>
      <c r="BK40" s="9">
        <f t="shared" si="11"/>
        <v>726.72</v>
      </c>
      <c r="BL40" s="25">
        <f>BL$10</f>
        <v>0.12670000000000001</v>
      </c>
      <c r="BM40" s="27">
        <v>0.8</v>
      </c>
      <c r="BN40" s="7">
        <f t="shared" si="51"/>
        <v>11919.23</v>
      </c>
      <c r="BO40" s="25">
        <f>BO$10</f>
        <v>7.7450000000000005E-2</v>
      </c>
      <c r="BP40" s="7">
        <f t="shared" si="12"/>
        <v>9107.58</v>
      </c>
      <c r="BQ40" s="25">
        <f>BQ$10</f>
        <v>0</v>
      </c>
      <c r="BR40" s="7">
        <f t="shared" si="1"/>
        <v>0</v>
      </c>
      <c r="BS40" s="6">
        <f t="shared" si="49"/>
        <v>0</v>
      </c>
      <c r="BT40" s="7">
        <f t="shared" si="2"/>
        <v>0</v>
      </c>
      <c r="BU40" s="10">
        <f t="shared" si="13"/>
        <v>66055.13</v>
      </c>
      <c r="BV40" s="10">
        <f t="shared" si="3"/>
        <v>0</v>
      </c>
      <c r="BW40" s="10">
        <f t="shared" si="14"/>
        <v>66055.13</v>
      </c>
      <c r="BX40" s="10">
        <f t="shared" si="15"/>
        <v>15192.68</v>
      </c>
      <c r="BY40" s="10">
        <f t="shared" si="16"/>
        <v>81247.81</v>
      </c>
    </row>
    <row r="41" spans="1:77" ht="15">
      <c r="AL41" s="13">
        <f>SUM(AL9:AL40)</f>
        <v>843.35999999999979</v>
      </c>
      <c r="AP41" s="12">
        <f>SUM(AP9:AP40)</f>
        <v>2338</v>
      </c>
      <c r="AQ41" s="11">
        <f>SUM(AQ9:AQ40)</f>
        <v>2021887</v>
      </c>
      <c r="AR41" s="11">
        <f>SUM(AR9:AR40)</f>
        <v>0</v>
      </c>
      <c r="AS41" s="11">
        <f>SUM(AS9:AS40)</f>
        <v>0</v>
      </c>
      <c r="AU41" s="11">
        <f>SUM(AU9:AU40)</f>
        <v>2021887</v>
      </c>
      <c r="AV41" s="57">
        <f>SUM(AV9:AV40)</f>
        <v>2021.8870000000006</v>
      </c>
      <c r="AY41" s="15">
        <f>SUM(AY9:AY40)</f>
        <v>0</v>
      </c>
      <c r="BE41" s="58"/>
      <c r="BT41" s="15"/>
      <c r="BU41" s="59">
        <f>ROUND(SUM(BU9:BU40),2)</f>
        <v>1177464.6499999999</v>
      </c>
      <c r="BV41" s="59">
        <f t="shared" ref="BV41:BY41" si="52">ROUND(SUM(BV9:BV40),2)</f>
        <v>0</v>
      </c>
      <c r="BW41" s="59">
        <f t="shared" si="52"/>
        <v>1177464.6499999999</v>
      </c>
      <c r="BX41" s="59">
        <f t="shared" si="52"/>
        <v>270816.89</v>
      </c>
      <c r="BY41" s="60">
        <f t="shared" si="52"/>
        <v>1448281.54</v>
      </c>
    </row>
    <row r="42" spans="1:77" ht="15">
      <c r="AU42" s="57"/>
      <c r="AV42" s="57"/>
      <c r="AY42" s="58"/>
      <c r="BA42" s="58"/>
      <c r="BC42" s="58"/>
      <c r="BE42" s="58"/>
      <c r="BG42" s="58"/>
      <c r="BI42" s="58"/>
      <c r="BK42" s="58"/>
      <c r="BN42" s="58"/>
      <c r="BP42" s="58"/>
      <c r="BQ42" s="58"/>
    </row>
    <row r="43" spans="1:77">
      <c r="BQ43" s="58"/>
    </row>
  </sheetData>
  <mergeCells count="14">
    <mergeCell ref="R7:AP7"/>
    <mergeCell ref="AW7:BY7"/>
    <mergeCell ref="A7:A8"/>
    <mergeCell ref="B7:B8"/>
    <mergeCell ref="C7:C8"/>
    <mergeCell ref="D7:K7"/>
    <mergeCell ref="L7:Q7"/>
    <mergeCell ref="AQ7:AV7"/>
    <mergeCell ref="A1:D5"/>
    <mergeCell ref="E1:G1"/>
    <mergeCell ref="E2:G2"/>
    <mergeCell ref="E3:G3"/>
    <mergeCell ref="E4:G4"/>
    <mergeCell ref="E5:L5"/>
  </mergeCells>
  <pageMargins left="0.7" right="0.7" top="0.75" bottom="0.75" header="0.3" footer="0.3"/>
  <pageSetup paperSize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9" sqref="B9"/>
    </sheetView>
  </sheetViews>
  <sheetFormatPr defaultColWidth="8.625" defaultRowHeight="12"/>
  <cols>
    <col min="1" max="1" width="44.625" style="1" customWidth="1"/>
    <col min="2" max="16384" width="8.625" style="1"/>
  </cols>
  <sheetData>
    <row r="1" spans="1:5" ht="14.45" customHeight="1">
      <c r="A1" s="3" t="s">
        <v>309</v>
      </c>
      <c r="B1" s="4" t="s">
        <v>22</v>
      </c>
      <c r="C1" s="4" t="s">
        <v>12</v>
      </c>
      <c r="D1" s="4" t="s">
        <v>46</v>
      </c>
      <c r="E1" s="4" t="s">
        <v>308</v>
      </c>
    </row>
    <row r="2" spans="1:5" ht="14.45" customHeight="1">
      <c r="A2" s="2" t="s">
        <v>49</v>
      </c>
      <c r="B2" s="3">
        <v>4.5599999999999996</v>
      </c>
      <c r="C2" s="3">
        <v>4.5599999999999996</v>
      </c>
      <c r="D2" s="3">
        <v>9.5</v>
      </c>
      <c r="E2" s="3">
        <v>18</v>
      </c>
    </row>
    <row r="3" spans="1:5" ht="14.45" customHeight="1">
      <c r="A3" s="2" t="s">
        <v>51</v>
      </c>
      <c r="B3" s="3">
        <v>0.33</v>
      </c>
      <c r="C3" s="3">
        <v>0.08</v>
      </c>
      <c r="D3" s="3">
        <v>0.08</v>
      </c>
      <c r="E3" s="3">
        <v>0.19</v>
      </c>
    </row>
    <row r="4" spans="1:5" ht="14.45" customHeight="1">
      <c r="A4" s="2" t="s">
        <v>53</v>
      </c>
      <c r="B4" s="3">
        <v>10.34</v>
      </c>
      <c r="C4" s="3">
        <v>5.0999999999999996</v>
      </c>
      <c r="D4" s="3">
        <v>15.53</v>
      </c>
      <c r="E4" s="3">
        <v>16.64</v>
      </c>
    </row>
    <row r="5" spans="1:5" ht="14.45" customHeight="1">
      <c r="A5" s="2" t="s">
        <v>55</v>
      </c>
      <c r="B5" s="3">
        <v>0</v>
      </c>
      <c r="C5" s="3">
        <v>0</v>
      </c>
      <c r="D5" s="3">
        <v>0</v>
      </c>
      <c r="E5" s="3">
        <v>0</v>
      </c>
    </row>
    <row r="6" spans="1:5" ht="14.45" customHeight="1">
      <c r="A6" s="2" t="s">
        <v>56</v>
      </c>
      <c r="B6" s="3">
        <v>3.1399999999999997E-2</v>
      </c>
      <c r="C6" s="3">
        <v>3.1399999999999997E-2</v>
      </c>
      <c r="D6" s="3">
        <v>3.1399999999999997E-2</v>
      </c>
      <c r="E6" s="3">
        <f>31.41/1000</f>
        <v>3.141E-2</v>
      </c>
    </row>
    <row r="7" spans="1:5" ht="14.45" customHeight="1">
      <c r="A7" s="2" t="s">
        <v>58</v>
      </c>
      <c r="B7" s="3">
        <f>6.18/1000</f>
        <v>6.1799999999999997E-3</v>
      </c>
      <c r="C7" s="3">
        <f t="shared" ref="C7:E7" si="0">6.18/1000</f>
        <v>6.1799999999999997E-3</v>
      </c>
      <c r="D7" s="3">
        <f t="shared" si="0"/>
        <v>6.1799999999999997E-3</v>
      </c>
      <c r="E7" s="3">
        <f t="shared" si="0"/>
        <v>6.1799999999999997E-3</v>
      </c>
    </row>
    <row r="8" spans="1:5" ht="14.45" customHeight="1">
      <c r="A8" s="5" t="s">
        <v>310</v>
      </c>
      <c r="B8" s="3">
        <v>0.25729999999999997</v>
      </c>
      <c r="C8" s="3">
        <v>0.22020000000000001</v>
      </c>
      <c r="D8" s="3">
        <v>0.20949999999999999</v>
      </c>
      <c r="E8" s="3">
        <f>77.45/1000</f>
        <v>7.7450000000000005E-2</v>
      </c>
    </row>
    <row r="9" spans="1:5" ht="14.45" customHeight="1">
      <c r="A9" s="3" t="s">
        <v>311</v>
      </c>
      <c r="B9" s="3">
        <v>14.9</v>
      </c>
      <c r="C9" s="3">
        <v>14.9</v>
      </c>
      <c r="D9" s="3"/>
      <c r="E9" s="3"/>
    </row>
    <row r="10" spans="1:5" ht="14.45" customHeight="1">
      <c r="A10" s="3" t="s">
        <v>312</v>
      </c>
      <c r="B10" s="3"/>
      <c r="C10" s="3">
        <v>0.12670000000000001</v>
      </c>
      <c r="D10" s="3">
        <v>0.12670000000000001</v>
      </c>
      <c r="E10" s="3">
        <v>0.12670000000000001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Gmina Wrocław</vt:lpstr>
      <vt:lpstr>ceny par. dystr.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umpiku02</cp:lastModifiedBy>
  <dcterms:created xsi:type="dcterms:W3CDTF">2020-05-15T06:35:52Z</dcterms:created>
  <dcterms:modified xsi:type="dcterms:W3CDTF">2024-09-10T11:00:03Z</dcterms:modified>
</cp:coreProperties>
</file>