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NW\kapitały zakładowe spółek\2024\31.12.2024\"/>
    </mc:Choice>
  </mc:AlternateContent>
  <xr:revisionPtr revIDLastSave="0" documentId="13_ncr:1_{4AF1FF84-51EC-4802-B97D-AEF1427AC1E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ednoosobowe spólki Gminy" sheetId="1" r:id="rId1"/>
    <sheet name="większościowy udział Gminy" sheetId="3" r:id="rId2"/>
    <sheet name="mniejszościowy udział Gminy" sheetId="4" r:id="rId3"/>
    <sheet name="kapitały 31_12_2024" sheetId="2" r:id="rId4"/>
  </sheets>
  <definedNames>
    <definedName name="_xlnm.Print_Area" localSheetId="0">'jednoosobowe spólki Gminy'!$D$21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E6" i="4"/>
  <c r="F6" i="4" s="1"/>
  <c r="C5" i="4"/>
  <c r="E5" i="4" s="1"/>
  <c r="F5" i="4" s="1"/>
  <c r="E4" i="4"/>
  <c r="F4" i="4" s="1"/>
  <c r="C3" i="4"/>
  <c r="E3" i="4" s="1"/>
  <c r="F3" i="4" s="1"/>
  <c r="E6" i="3"/>
  <c r="F6" i="3" s="1"/>
  <c r="E5" i="3"/>
  <c r="F5" i="3" s="1"/>
  <c r="E4" i="3"/>
  <c r="F4" i="3" s="1"/>
  <c r="E3" i="3"/>
  <c r="F3" i="3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G8" i="1"/>
  <c r="F8" i="1"/>
  <c r="E7" i="1"/>
  <c r="G7" i="1" s="1"/>
  <c r="C6" i="1"/>
  <c r="E6" i="1" s="1"/>
  <c r="C5" i="1"/>
  <c r="E5" i="1" s="1"/>
  <c r="G5" i="1" l="1"/>
  <c r="F5" i="1"/>
  <c r="G6" i="1"/>
  <c r="F6" i="1"/>
  <c r="F9" i="1"/>
  <c r="F10" i="1"/>
  <c r="F11" i="1"/>
  <c r="F12" i="1"/>
  <c r="F13" i="1"/>
  <c r="F14" i="1"/>
  <c r="C2" i="2" l="1"/>
  <c r="E11" i="2"/>
  <c r="G11" i="2" s="1"/>
  <c r="E10" i="2"/>
  <c r="E9" i="2"/>
  <c r="E5" i="2"/>
  <c r="E8" i="2"/>
  <c r="F18" i="2"/>
  <c r="D4" i="2"/>
  <c r="F13" i="2" l="1"/>
  <c r="E7" i="2"/>
  <c r="G4" i="2"/>
  <c r="G10" i="2"/>
  <c r="C3" i="2"/>
  <c r="E3" i="2" s="1"/>
  <c r="E2" i="2"/>
  <c r="G19" i="2"/>
  <c r="E19" i="2"/>
  <c r="C17" i="2"/>
  <c r="E17" i="2" s="1"/>
  <c r="F17" i="2" s="1"/>
  <c r="C16" i="2"/>
  <c r="E16" i="2" s="1"/>
  <c r="F16" i="2" s="1"/>
  <c r="E14" i="2"/>
  <c r="F14" i="2" s="1"/>
  <c r="E6" i="2"/>
  <c r="G6" i="2" s="1"/>
  <c r="F6" i="2" s="1"/>
  <c r="G7" i="2" l="1"/>
  <c r="F12" i="2"/>
  <c r="F19" i="2"/>
  <c r="F15" i="2"/>
  <c r="G9" i="2"/>
  <c r="F9" i="2" s="1"/>
  <c r="E20" i="2"/>
  <c r="G2" i="2"/>
  <c r="F2" i="2" s="1"/>
  <c r="G8" i="2"/>
  <c r="F8" i="2" s="1"/>
  <c r="G5" i="2"/>
  <c r="F5" i="2" s="1"/>
  <c r="F11" i="2"/>
  <c r="G3" i="2"/>
  <c r="F3" i="2" s="1"/>
  <c r="F10" i="2"/>
  <c r="F7" i="2"/>
  <c r="G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umelja04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kz nie jest równy liczbie udziałów, 120 udziałów umorzonych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60000=120 umorzonych udziałów*500 zł</t>
        </r>
      </text>
    </comment>
  </commentList>
</comments>
</file>

<file path=xl/sharedStrings.xml><?xml version="1.0" encoding="utf-8"?>
<sst xmlns="http://schemas.openxmlformats.org/spreadsheetml/2006/main" count="112" uniqueCount="56">
  <si>
    <t>lp.</t>
  </si>
  <si>
    <t>Nazwa Spółki</t>
  </si>
  <si>
    <t>Liczba udziałów/akcji Gminy Wrocław [szt.]</t>
  </si>
  <si>
    <t>Wartość nominalna udziału/akcji [zł]</t>
  </si>
  <si>
    <t>Kapitał Gminy Wrocław [zł]</t>
  </si>
  <si>
    <t>Udział % Gminy w kapitale zakładowym</t>
  </si>
  <si>
    <t>Kapitał zakładowy Spółki [zł]</t>
  </si>
  <si>
    <t>1.</t>
  </si>
  <si>
    <t>MPWiK S.A.</t>
  </si>
  <si>
    <t>2.</t>
  </si>
  <si>
    <t xml:space="preserve">MPK Sp. z o.o.                                                                          </t>
  </si>
  <si>
    <t>3.</t>
  </si>
  <si>
    <t xml:space="preserve">TBS Wrocław Sp. z o.o.                                                              </t>
  </si>
  <si>
    <t>4.</t>
  </si>
  <si>
    <t>Wrocławskie Mieszkania Sp. z o.o.</t>
  </si>
  <si>
    <t>5.</t>
  </si>
  <si>
    <t>Wrocławskie Inwestycje Sp. z o.o.</t>
  </si>
  <si>
    <t>6.</t>
  </si>
  <si>
    <t>Stadion Wrocław  Sp. z o.o.</t>
  </si>
  <si>
    <t>7.</t>
  </si>
  <si>
    <t>Wrocławskie Centrum Treningowe SPARTAN Sp. z o.o.</t>
  </si>
  <si>
    <t>8.</t>
  </si>
  <si>
    <t xml:space="preserve">Wrocławski Park Wodny S. A.     </t>
  </si>
  <si>
    <t>9.</t>
  </si>
  <si>
    <t>ZOO Wrocław Sp. z o.o.</t>
  </si>
  <si>
    <t>11.</t>
  </si>
  <si>
    <t>Wrocławskie Przedsiębiorstwo Hala Ludowa Sp. z o.o.</t>
  </si>
  <si>
    <t xml:space="preserve">Agencja Rozwoju Aglomeracji Wrocławskiej S.A.                                                                                     </t>
  </si>
  <si>
    <t>Ekosystem Spółka z o. o.</t>
  </si>
  <si>
    <t>Wrocławski Park Technologiczny S.A.</t>
  </si>
  <si>
    <t>Wrocławski Klub Sportowy "Śląsk Wrocław" S.A</t>
  </si>
  <si>
    <t>Port Lotniczy Wrocław S.A.</t>
  </si>
  <si>
    <t>Dolnośląskie Centrum Medyczne DOLMED S.A.</t>
  </si>
  <si>
    <t>Razem:</t>
  </si>
  <si>
    <t>Jednoosobowe spółki Gminy Wrocław</t>
  </si>
  <si>
    <t>Spółki z większościowym udziałem Gminy Wrocław</t>
  </si>
  <si>
    <t>Spółki z mniejszościowym udziałem Gminy Wrocław</t>
  </si>
  <si>
    <t>12.</t>
  </si>
  <si>
    <t>14.</t>
  </si>
  <si>
    <t>15.</t>
  </si>
  <si>
    <t>16.</t>
  </si>
  <si>
    <t>17.</t>
  </si>
  <si>
    <t>18.</t>
  </si>
  <si>
    <t xml:space="preserve">Data Techno Park Sp. z o.o. </t>
  </si>
  <si>
    <t xml:space="preserve">SIM Wrocław Sp. z o.o. </t>
  </si>
  <si>
    <t>10.</t>
  </si>
  <si>
    <t>Stan na dzień 31 grudnia 2024 r.</t>
  </si>
  <si>
    <t xml:space="preserve">kapitały zakładowe spółek prawa handlowego z udziałem Gminy Wrocław </t>
  </si>
  <si>
    <t>Miejskie Przedsiębiorstwo Wodociągów i Kanalizacji S.A.</t>
  </si>
  <si>
    <t xml:space="preserve">Miejskie Przedsiębiorstwo Komunikacyjne Sp. z o.o.                                                                          </t>
  </si>
  <si>
    <t xml:space="preserve">Towarzystwo Budownictwa Społecznego Wrocław Sp. z o.o.                                                              </t>
  </si>
  <si>
    <r>
      <t xml:space="preserve">Łączne zaangażowanie kapitałowe Gminy Wrocław we </t>
    </r>
    <r>
      <rPr>
        <b/>
        <sz val="11"/>
        <rFont val="Verdana"/>
        <family val="2"/>
        <charset val="238"/>
      </rPr>
      <t>wszystkich</t>
    </r>
    <r>
      <rPr>
        <sz val="11"/>
        <rFont val="Verdana"/>
        <family val="2"/>
        <charset val="238"/>
      </rPr>
      <t xml:space="preserve"> spółkach </t>
    </r>
  </si>
  <si>
    <t xml:space="preserve">Łączne zaangażowanie kapitałowe Gminy Wrocław we wszystkich spółkach </t>
  </si>
  <si>
    <t>stan na dzień 31 grudnia 2024 roku</t>
  </si>
  <si>
    <t>13.</t>
  </si>
  <si>
    <t>SIM Wrocław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</si>
</sst>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1"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name val="Czcionka tekstu podstawowego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4" fillId="0" borderId="22" applyNumberFormat="0" applyFill="0" applyAlignment="0" applyProtection="0"/>
  </cellStyleXfs>
  <cellXfs count="145">
    <xf numFmtId="0" fontId="0" fillId="0" borderId="0" xfId="0"/>
    <xf numFmtId="0" fontId="1" fillId="0" borderId="0" xfId="0" applyFont="1"/>
    <xf numFmtId="10" fontId="3" fillId="5" borderId="3" xfId="0" applyNumberFormat="1" applyFont="1" applyFill="1" applyBorder="1" applyAlignment="1">
      <alignment horizontal="right"/>
    </xf>
    <xf numFmtId="44" fontId="4" fillId="0" borderId="7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4" fontId="7" fillId="0" borderId="0" xfId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17" fontId="5" fillId="6" borderId="0" xfId="0" applyNumberFormat="1" applyFont="1" applyFill="1"/>
    <xf numFmtId="4" fontId="1" fillId="0" borderId="0" xfId="0" applyNumberFormat="1" applyFont="1"/>
    <xf numFmtId="0" fontId="1" fillId="3" borderId="3" xfId="0" applyFont="1" applyFill="1" applyBorder="1"/>
    <xf numFmtId="44" fontId="8" fillId="0" borderId="0" xfId="0" applyNumberFormat="1" applyFont="1"/>
    <xf numFmtId="3" fontId="1" fillId="0" borderId="0" xfId="0" applyNumberFormat="1" applyFont="1"/>
    <xf numFmtId="44" fontId="1" fillId="0" borderId="0" xfId="1" applyFont="1"/>
    <xf numFmtId="0" fontId="1" fillId="4" borderId="3" xfId="0" applyFont="1" applyFill="1" applyBorder="1"/>
    <xf numFmtId="0" fontId="1" fillId="5" borderId="3" xfId="0" applyFont="1" applyFill="1" applyBorder="1"/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44" fontId="4" fillId="0" borderId="12" xfId="1" applyFont="1" applyFill="1" applyBorder="1" applyAlignment="1">
      <alignment horizontal="right"/>
    </xf>
    <xf numFmtId="0" fontId="12" fillId="0" borderId="0" xfId="0" applyFont="1"/>
    <xf numFmtId="3" fontId="3" fillId="5" borderId="13" xfId="0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right"/>
    </xf>
    <xf numFmtId="44" fontId="3" fillId="5" borderId="13" xfId="1" applyFont="1" applyFill="1" applyBorder="1" applyAlignment="1">
      <alignment horizontal="right"/>
    </xf>
    <xf numFmtId="44" fontId="3" fillId="5" borderId="14" xfId="1" applyFont="1" applyFill="1" applyBorder="1" applyAlignment="1">
      <alignment horizontal="right"/>
    </xf>
    <xf numFmtId="0" fontId="13" fillId="0" borderId="0" xfId="0" applyFont="1"/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/>
    </xf>
    <xf numFmtId="44" fontId="3" fillId="3" borderId="1" xfId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44" fontId="3" fillId="3" borderId="2" xfId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44" fontId="3" fillId="3" borderId="3" xfId="1" applyFont="1" applyFill="1" applyBorder="1" applyAlignment="1">
      <alignment horizontal="right"/>
    </xf>
    <xf numFmtId="10" fontId="3" fillId="3" borderId="3" xfId="0" applyNumberFormat="1" applyFont="1" applyFill="1" applyBorder="1" applyAlignment="1">
      <alignment horizontal="right"/>
    </xf>
    <xf numFmtId="44" fontId="3" fillId="3" borderId="4" xfId="1" applyFont="1" applyFill="1" applyBorder="1" applyAlignment="1">
      <alignment horizontal="right"/>
    </xf>
    <xf numFmtId="8" fontId="3" fillId="3" borderId="3" xfId="1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/>
    </xf>
    <xf numFmtId="44" fontId="3" fillId="3" borderId="4" xfId="1" applyNumberFormat="1" applyFont="1" applyFill="1" applyBorder="1" applyAlignment="1">
      <alignment horizontal="right"/>
    </xf>
    <xf numFmtId="44" fontId="12" fillId="0" borderId="0" xfId="0" applyNumberFormat="1" applyFont="1"/>
    <xf numFmtId="3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4" fontId="3" fillId="4" borderId="3" xfId="1" applyFont="1" applyFill="1" applyBorder="1" applyAlignment="1">
      <alignment horizontal="right"/>
    </xf>
    <xf numFmtId="10" fontId="3" fillId="4" borderId="3" xfId="0" applyNumberFormat="1" applyFont="1" applyFill="1" applyBorder="1" applyAlignment="1">
      <alignment horizontal="right"/>
    </xf>
    <xf numFmtId="44" fontId="3" fillId="4" borderId="4" xfId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wrapText="1"/>
    </xf>
    <xf numFmtId="3" fontId="3" fillId="5" borderId="3" xfId="0" applyNumberFormat="1" applyFont="1" applyFill="1" applyBorder="1" applyAlignment="1">
      <alignment horizontal="right"/>
    </xf>
    <xf numFmtId="44" fontId="3" fillId="5" borderId="3" xfId="1" applyFont="1" applyFill="1" applyBorder="1" applyAlignment="1">
      <alignment horizontal="right"/>
    </xf>
    <xf numFmtId="44" fontId="3" fillId="5" borderId="4" xfId="1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44" fontId="3" fillId="5" borderId="5" xfId="1" applyFont="1" applyFill="1" applyBorder="1" applyAlignment="1">
      <alignment horizontal="right"/>
    </xf>
    <xf numFmtId="10" fontId="3" fillId="5" borderId="5" xfId="0" applyNumberFormat="1" applyFont="1" applyFill="1" applyBorder="1" applyAlignment="1">
      <alignment horizontal="right"/>
    </xf>
    <xf numFmtId="44" fontId="3" fillId="5" borderId="6" xfId="1" applyFont="1" applyFill="1" applyBorder="1" applyAlignment="1">
      <alignment horizontal="right"/>
    </xf>
    <xf numFmtId="0" fontId="6" fillId="4" borderId="20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4" fontId="6" fillId="4" borderId="3" xfId="1" applyFont="1" applyFill="1" applyBorder="1" applyAlignment="1">
      <alignment horizontal="right"/>
    </xf>
    <xf numFmtId="10" fontId="6" fillId="4" borderId="3" xfId="0" applyNumberFormat="1" applyFont="1" applyFill="1" applyBorder="1" applyAlignment="1">
      <alignment horizontal="right"/>
    </xf>
    <xf numFmtId="44" fontId="6" fillId="4" borderId="4" xfId="1" applyFont="1" applyFill="1" applyBorder="1" applyAlignment="1">
      <alignment horizontal="right"/>
    </xf>
    <xf numFmtId="44" fontId="1" fillId="0" borderId="0" xfId="0" applyNumberFormat="1" applyFont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5" fillId="0" borderId="23" xfId="2" applyFont="1" applyBorder="1" applyAlignment="1">
      <alignment horizontal="center"/>
    </xf>
    <xf numFmtId="0" fontId="15" fillId="0" borderId="25" xfId="2" applyFont="1" applyBorder="1" applyAlignment="1">
      <alignment horizontal="center"/>
    </xf>
    <xf numFmtId="0" fontId="15" fillId="0" borderId="24" xfId="2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44" fontId="16" fillId="2" borderId="26" xfId="1" applyFont="1" applyFill="1" applyBorder="1" applyAlignment="1">
      <alignment horizontal="center" vertical="center" wrapText="1"/>
    </xf>
    <xf numFmtId="44" fontId="16" fillId="2" borderId="27" xfId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right"/>
    </xf>
    <xf numFmtId="44" fontId="18" fillId="0" borderId="1" xfId="1" applyFont="1" applyFill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44" fontId="18" fillId="0" borderId="2" xfId="1" applyFont="1" applyFill="1" applyBorder="1" applyAlignment="1">
      <alignment horizontal="right"/>
    </xf>
    <xf numFmtId="0" fontId="18" fillId="0" borderId="29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3" fontId="1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44" fontId="18" fillId="0" borderId="3" xfId="1" applyFont="1" applyFill="1" applyBorder="1" applyAlignment="1">
      <alignment horizontal="right"/>
    </xf>
    <xf numFmtId="10" fontId="18" fillId="0" borderId="3" xfId="0" applyNumberFormat="1" applyFont="1" applyBorder="1" applyAlignment="1">
      <alignment horizontal="right"/>
    </xf>
    <xf numFmtId="44" fontId="18" fillId="0" borderId="4" xfId="1" applyFont="1" applyFill="1" applyBorder="1" applyAlignment="1">
      <alignment horizontal="right"/>
    </xf>
    <xf numFmtId="8" fontId="18" fillId="0" borderId="3" xfId="1" applyNumberFormat="1" applyFont="1" applyFill="1" applyBorder="1" applyAlignment="1">
      <alignment horizontal="right"/>
    </xf>
    <xf numFmtId="8" fontId="18" fillId="0" borderId="4" xfId="1" applyNumberFormat="1" applyFont="1" applyFill="1" applyBorder="1" applyAlignment="1">
      <alignment horizontal="right" wrapText="1"/>
    </xf>
    <xf numFmtId="3" fontId="18" fillId="0" borderId="3" xfId="0" applyNumberFormat="1" applyFont="1" applyBorder="1" applyAlignment="1">
      <alignment horizontal="right"/>
    </xf>
    <xf numFmtId="8" fontId="18" fillId="0" borderId="4" xfId="1" applyNumberFormat="1" applyFont="1" applyFill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8" fillId="0" borderId="5" xfId="0" applyFont="1" applyBorder="1" applyAlignment="1">
      <alignment wrapText="1"/>
    </xf>
    <xf numFmtId="3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44" fontId="18" fillId="0" borderId="5" xfId="1" applyFont="1" applyFill="1" applyBorder="1" applyAlignment="1">
      <alignment horizontal="right"/>
    </xf>
    <xf numFmtId="10" fontId="18" fillId="0" borderId="5" xfId="0" applyNumberFormat="1" applyFont="1" applyBorder="1" applyAlignment="1">
      <alignment horizontal="right"/>
    </xf>
    <xf numFmtId="44" fontId="18" fillId="0" borderId="6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8" fillId="0" borderId="31" xfId="0" applyFont="1" applyBorder="1" applyAlignment="1">
      <alignment wrapTex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4" fontId="16" fillId="0" borderId="31" xfId="1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44" fontId="6" fillId="0" borderId="0" xfId="1" applyFont="1" applyFill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7" xfId="0" applyBorder="1" applyAlignment="1"/>
    <xf numFmtId="0" fontId="12" fillId="0" borderId="8" xfId="0" applyFont="1" applyBorder="1" applyAlignment="1"/>
    <xf numFmtId="0" fontId="12" fillId="0" borderId="7" xfId="0" applyFont="1" applyBorder="1" applyAlignment="1"/>
    <xf numFmtId="0" fontId="19" fillId="0" borderId="7" xfId="0" applyFont="1" applyBorder="1" applyAlignment="1">
      <alignment horizontal="center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44" fontId="16" fillId="2" borderId="35" xfId="1" applyFont="1" applyFill="1" applyBorder="1" applyAlignment="1">
      <alignment horizontal="center" vertical="center" wrapText="1"/>
    </xf>
    <xf numFmtId="44" fontId="16" fillId="2" borderId="36" xfId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13" xfId="0" applyFont="1" applyBorder="1" applyAlignment="1">
      <alignment wrapText="1"/>
    </xf>
    <xf numFmtId="3" fontId="18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44" fontId="18" fillId="0" borderId="13" xfId="1" applyFont="1" applyFill="1" applyBorder="1" applyAlignment="1">
      <alignment horizontal="right"/>
    </xf>
    <xf numFmtId="44" fontId="18" fillId="0" borderId="14" xfId="1" applyFont="1" applyFill="1" applyBorder="1" applyAlignment="1">
      <alignment horizontal="right"/>
    </xf>
    <xf numFmtId="0" fontId="18" fillId="0" borderId="38" xfId="0" applyFont="1" applyBorder="1" applyAlignment="1">
      <alignment wrapText="1"/>
    </xf>
    <xf numFmtId="44" fontId="19" fillId="0" borderId="0" xfId="1" applyFont="1" applyBorder="1"/>
    <xf numFmtId="0" fontId="18" fillId="0" borderId="0" xfId="0" applyFont="1" applyAlignment="1">
      <alignment wrapText="1"/>
    </xf>
  </cellXfs>
  <cellStyles count="3">
    <cellStyle name="Nagłówek 1" xfId="2" builtinId="16"/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Normal="100" zoomScaleSheetLayoutView="100" workbookViewId="0">
      <selection activeCell="F15" sqref="F15"/>
    </sheetView>
  </sheetViews>
  <sheetFormatPr defaultRowHeight="14.25"/>
  <cols>
    <col min="1" max="1" width="6.375" customWidth="1"/>
    <col min="2" max="2" width="59.375" customWidth="1"/>
    <col min="3" max="3" width="14.625" customWidth="1"/>
    <col min="5" max="5" width="24.375" customWidth="1"/>
    <col min="6" max="6" width="10.75" customWidth="1"/>
    <col min="7" max="7" width="24" customWidth="1"/>
  </cols>
  <sheetData>
    <row r="1" spans="1:7">
      <c r="A1" s="121" t="s">
        <v>47</v>
      </c>
      <c r="B1" s="122"/>
      <c r="C1" s="123"/>
      <c r="D1" s="123"/>
      <c r="E1" s="123"/>
      <c r="F1" s="123"/>
      <c r="G1" s="123"/>
    </row>
    <row r="2" spans="1:7" ht="15" thickBot="1">
      <c r="A2" s="125" t="s">
        <v>53</v>
      </c>
      <c r="B2" s="126"/>
      <c r="C2" s="124"/>
      <c r="D2" s="124"/>
      <c r="E2" s="124"/>
      <c r="F2" s="124"/>
      <c r="G2" s="124"/>
    </row>
    <row r="3" spans="1:7" ht="20.25" thickBot="1">
      <c r="A3" s="82" t="s">
        <v>34</v>
      </c>
      <c r="B3" s="83"/>
      <c r="C3" s="83"/>
      <c r="D3" s="83"/>
      <c r="E3" s="83"/>
      <c r="F3" s="83"/>
      <c r="G3" s="84"/>
    </row>
    <row r="4" spans="1:7" ht="64.5" thickBot="1">
      <c r="A4" s="85" t="s">
        <v>0</v>
      </c>
      <c r="B4" s="86" t="s">
        <v>1</v>
      </c>
      <c r="C4" s="87" t="s">
        <v>2</v>
      </c>
      <c r="D4" s="87" t="s">
        <v>3</v>
      </c>
      <c r="E4" s="88" t="s">
        <v>4</v>
      </c>
      <c r="F4" s="87" t="s">
        <v>5</v>
      </c>
      <c r="G4" s="89" t="s">
        <v>6</v>
      </c>
    </row>
    <row r="5" spans="1:7">
      <c r="A5" s="90" t="s">
        <v>7</v>
      </c>
      <c r="B5" s="91" t="s">
        <v>48</v>
      </c>
      <c r="C5" s="92">
        <f>9387046+191992+23854+291+3579+35332</f>
        <v>9642094</v>
      </c>
      <c r="D5" s="92">
        <v>50</v>
      </c>
      <c r="E5" s="93">
        <f t="shared" ref="E5:E10" si="0">D5*C5</f>
        <v>482104700</v>
      </c>
      <c r="F5" s="94">
        <f t="shared" ref="F5:F14" si="1">E5/G5</f>
        <v>1</v>
      </c>
      <c r="G5" s="95">
        <f t="shared" ref="G5:G12" si="2">E5</f>
        <v>482104700</v>
      </c>
    </row>
    <row r="6" spans="1:7">
      <c r="A6" s="96" t="s">
        <v>9</v>
      </c>
      <c r="B6" s="97" t="s">
        <v>49</v>
      </c>
      <c r="C6" s="98">
        <f>365409+2963+514+29629+18056-29629+29629+25185+29629</f>
        <v>471385</v>
      </c>
      <c r="D6" s="99">
        <v>675</v>
      </c>
      <c r="E6" s="100">
        <f t="shared" si="0"/>
        <v>318184875</v>
      </c>
      <c r="F6" s="101">
        <f t="shared" si="1"/>
        <v>1</v>
      </c>
      <c r="G6" s="102">
        <f t="shared" si="2"/>
        <v>318184875</v>
      </c>
    </row>
    <row r="7" spans="1:7">
      <c r="A7" s="96" t="s">
        <v>11</v>
      </c>
      <c r="B7" s="97" t="s">
        <v>50</v>
      </c>
      <c r="C7" s="99">
        <v>339</v>
      </c>
      <c r="D7" s="98">
        <v>783220</v>
      </c>
      <c r="E7" s="103">
        <f>C7*D7</f>
        <v>265511580</v>
      </c>
      <c r="F7" s="101">
        <v>1</v>
      </c>
      <c r="G7" s="104">
        <f>E7</f>
        <v>265511580</v>
      </c>
    </row>
    <row r="8" spans="1:7">
      <c r="A8" s="96" t="s">
        <v>13</v>
      </c>
      <c r="B8" s="97" t="s">
        <v>14</v>
      </c>
      <c r="C8" s="105">
        <v>45488</v>
      </c>
      <c r="D8" s="105">
        <v>1000</v>
      </c>
      <c r="E8" s="103">
        <v>45488000</v>
      </c>
      <c r="F8" s="101">
        <f t="shared" si="1"/>
        <v>1</v>
      </c>
      <c r="G8" s="106">
        <f>E8</f>
        <v>45488000</v>
      </c>
    </row>
    <row r="9" spans="1:7">
      <c r="A9" s="96" t="s">
        <v>15</v>
      </c>
      <c r="B9" s="97" t="s">
        <v>16</v>
      </c>
      <c r="C9" s="105">
        <v>8500</v>
      </c>
      <c r="D9" s="105">
        <v>1000</v>
      </c>
      <c r="E9" s="100">
        <f t="shared" si="0"/>
        <v>8500000</v>
      </c>
      <c r="F9" s="101">
        <f t="shared" si="1"/>
        <v>1</v>
      </c>
      <c r="G9" s="102">
        <f t="shared" si="2"/>
        <v>8500000</v>
      </c>
    </row>
    <row r="10" spans="1:7">
      <c r="A10" s="96" t="s">
        <v>17</v>
      </c>
      <c r="B10" s="97" t="s">
        <v>18</v>
      </c>
      <c r="C10" s="105">
        <v>1050142</v>
      </c>
      <c r="D10" s="105">
        <v>1000</v>
      </c>
      <c r="E10" s="100">
        <f t="shared" si="0"/>
        <v>1050142000</v>
      </c>
      <c r="F10" s="101">
        <f t="shared" si="1"/>
        <v>1</v>
      </c>
      <c r="G10" s="102">
        <f>E10</f>
        <v>1050142000</v>
      </c>
    </row>
    <row r="11" spans="1:7">
      <c r="A11" s="96" t="s">
        <v>19</v>
      </c>
      <c r="B11" s="97" t="s">
        <v>20</v>
      </c>
      <c r="C11" s="105">
        <v>156883</v>
      </c>
      <c r="D11" s="99">
        <v>500</v>
      </c>
      <c r="E11" s="100">
        <f>C11*D11</f>
        <v>78441500</v>
      </c>
      <c r="F11" s="101">
        <f t="shared" si="1"/>
        <v>1</v>
      </c>
      <c r="G11" s="102">
        <f>E11</f>
        <v>78441500</v>
      </c>
    </row>
    <row r="12" spans="1:7">
      <c r="A12" s="96" t="s">
        <v>21</v>
      </c>
      <c r="B12" s="97" t="s">
        <v>22</v>
      </c>
      <c r="C12" s="105">
        <v>110591633</v>
      </c>
      <c r="D12" s="99">
        <v>1</v>
      </c>
      <c r="E12" s="100">
        <f>C12*D12</f>
        <v>110591633</v>
      </c>
      <c r="F12" s="101">
        <f t="shared" si="1"/>
        <v>1</v>
      </c>
      <c r="G12" s="102">
        <f t="shared" si="2"/>
        <v>110591633</v>
      </c>
    </row>
    <row r="13" spans="1:7" ht="17.25" customHeight="1">
      <c r="A13" s="96" t="s">
        <v>23</v>
      </c>
      <c r="B13" s="97" t="s">
        <v>24</v>
      </c>
      <c r="C13" s="105">
        <v>236939</v>
      </c>
      <c r="D13" s="105">
        <v>1000</v>
      </c>
      <c r="E13" s="103">
        <f>D13*C13</f>
        <v>236939000</v>
      </c>
      <c r="F13" s="101">
        <f t="shared" si="1"/>
        <v>1</v>
      </c>
      <c r="G13" s="106">
        <f>E13</f>
        <v>236939000</v>
      </c>
    </row>
    <row r="14" spans="1:7" ht="15" thickBot="1">
      <c r="A14" s="107" t="s">
        <v>45</v>
      </c>
      <c r="B14" s="108" t="s">
        <v>26</v>
      </c>
      <c r="C14" s="109">
        <v>518562</v>
      </c>
      <c r="D14" s="110">
        <v>500</v>
      </c>
      <c r="E14" s="111">
        <f>(C14*D14)+60000</f>
        <v>259341000</v>
      </c>
      <c r="F14" s="112">
        <f t="shared" si="1"/>
        <v>1</v>
      </c>
      <c r="G14" s="113">
        <f>E14</f>
        <v>259341000</v>
      </c>
    </row>
    <row r="15" spans="1:7" ht="30" thickBot="1">
      <c r="A15" s="114"/>
      <c r="B15" s="115" t="s">
        <v>51</v>
      </c>
      <c r="C15" s="116"/>
      <c r="D15" s="117"/>
      <c r="E15" s="118">
        <v>3223297683</v>
      </c>
      <c r="F15" s="119"/>
      <c r="G15" s="120"/>
    </row>
  </sheetData>
  <mergeCells count="3">
    <mergeCell ref="A3:G3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E10" sqref="E10"/>
    </sheetView>
  </sheetViews>
  <sheetFormatPr defaultRowHeight="14.25"/>
  <cols>
    <col min="2" max="2" width="51.75" customWidth="1"/>
    <col min="3" max="3" width="16.75" customWidth="1"/>
    <col min="4" max="4" width="13.625" customWidth="1"/>
    <col min="5" max="5" width="25.875" customWidth="1"/>
    <col min="6" max="6" width="17" customWidth="1"/>
    <col min="7" max="7" width="26" customWidth="1"/>
  </cols>
  <sheetData>
    <row r="1" spans="1:7" ht="15" thickBot="1">
      <c r="A1" s="127" t="s">
        <v>35</v>
      </c>
      <c r="B1" s="127"/>
      <c r="C1" s="127"/>
      <c r="D1" s="127"/>
      <c r="E1" s="127"/>
      <c r="F1" s="127"/>
      <c r="G1" s="127"/>
    </row>
    <row r="2" spans="1:7" ht="51.75" thickBot="1">
      <c r="A2" s="128" t="s">
        <v>0</v>
      </c>
      <c r="B2" s="129" t="s">
        <v>1</v>
      </c>
      <c r="C2" s="130" t="s">
        <v>2</v>
      </c>
      <c r="D2" s="130" t="s">
        <v>3</v>
      </c>
      <c r="E2" s="131" t="s">
        <v>4</v>
      </c>
      <c r="F2" s="130" t="s">
        <v>5</v>
      </c>
      <c r="G2" s="132" t="s">
        <v>6</v>
      </c>
    </row>
    <row r="3" spans="1:7" s="25" customFormat="1">
      <c r="A3" s="90" t="s">
        <v>25</v>
      </c>
      <c r="B3" s="91" t="s">
        <v>30</v>
      </c>
      <c r="C3" s="92">
        <v>149086</v>
      </c>
      <c r="D3" s="92">
        <v>1000</v>
      </c>
      <c r="E3" s="93">
        <f>C3*D3</f>
        <v>149086000</v>
      </c>
      <c r="F3" s="94">
        <f>E3/G3</f>
        <v>0.99692402337742236</v>
      </c>
      <c r="G3" s="95">
        <v>149546000</v>
      </c>
    </row>
    <row r="4" spans="1:7" s="25" customFormat="1">
      <c r="A4" s="96" t="s">
        <v>37</v>
      </c>
      <c r="B4" s="97" t="s">
        <v>27</v>
      </c>
      <c r="C4" s="98">
        <v>43828990</v>
      </c>
      <c r="D4" s="99">
        <v>1</v>
      </c>
      <c r="E4" s="100">
        <f>C4*D4</f>
        <v>43828990</v>
      </c>
      <c r="F4" s="101">
        <f>E4/G4</f>
        <v>0.99396756865122315</v>
      </c>
      <c r="G4" s="102">
        <v>44094990</v>
      </c>
    </row>
    <row r="5" spans="1:7">
      <c r="A5" s="96" t="s">
        <v>54</v>
      </c>
      <c r="B5" s="97" t="s">
        <v>28</v>
      </c>
      <c r="C5" s="105">
        <v>14013</v>
      </c>
      <c r="D5" s="105">
        <v>1000</v>
      </c>
      <c r="E5" s="100">
        <f>D5*C5</f>
        <v>14013000</v>
      </c>
      <c r="F5" s="101">
        <f>E5/G5</f>
        <v>0.97917685696317514</v>
      </c>
      <c r="G5" s="102">
        <v>14311000</v>
      </c>
    </row>
    <row r="6" spans="1:7" ht="15" thickBot="1">
      <c r="A6" s="107" t="s">
        <v>38</v>
      </c>
      <c r="B6" s="108" t="s">
        <v>29</v>
      </c>
      <c r="C6" s="109">
        <v>268602</v>
      </c>
      <c r="D6" s="110">
        <v>100</v>
      </c>
      <c r="E6" s="111">
        <f>C6*D6</f>
        <v>26860200</v>
      </c>
      <c r="F6" s="112">
        <f t="shared" ref="F6" si="0">E6/G6</f>
        <v>0.95335143480807116</v>
      </c>
      <c r="G6" s="113">
        <v>28174500</v>
      </c>
    </row>
    <row r="7" spans="1:7" ht="29.25" thickBot="1">
      <c r="B7" s="115" t="s">
        <v>52</v>
      </c>
      <c r="E7" s="118">
        <v>3223297683</v>
      </c>
    </row>
    <row r="13" spans="1:7" ht="17.25" customHeight="1"/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143A-94BB-49F6-B2B4-EACDFE341C2E}">
  <dimension ref="A1:G10"/>
  <sheetViews>
    <sheetView workbookViewId="0">
      <selection activeCell="E12" sqref="E12"/>
    </sheetView>
  </sheetViews>
  <sheetFormatPr defaultRowHeight="14.25"/>
  <cols>
    <col min="1" max="1" width="8.375" customWidth="1"/>
    <col min="2" max="2" width="46" customWidth="1"/>
    <col min="3" max="3" width="20.125" customWidth="1"/>
    <col min="4" max="4" width="15.125" customWidth="1"/>
    <col min="5" max="5" width="26.125" customWidth="1"/>
    <col min="6" max="6" width="13.625" customWidth="1"/>
    <col min="7" max="7" width="27.75" customWidth="1"/>
  </cols>
  <sheetData>
    <row r="1" spans="1:7" ht="15.75" thickBot="1">
      <c r="A1" s="133" t="s">
        <v>36</v>
      </c>
      <c r="B1" s="134"/>
      <c r="C1" s="134"/>
      <c r="D1" s="134"/>
      <c r="E1" s="134"/>
      <c r="F1" s="134"/>
      <c r="G1" s="135"/>
    </row>
    <row r="2" spans="1:7" ht="51.75" thickBot="1">
      <c r="A2" s="128" t="s">
        <v>0</v>
      </c>
      <c r="B2" s="129" t="s">
        <v>1</v>
      </c>
      <c r="C2" s="130" t="s">
        <v>2</v>
      </c>
      <c r="D2" s="130" t="s">
        <v>3</v>
      </c>
      <c r="E2" s="131" t="s">
        <v>4</v>
      </c>
      <c r="F2" s="130" t="s">
        <v>5</v>
      </c>
      <c r="G2" s="132" t="s">
        <v>6</v>
      </c>
    </row>
    <row r="3" spans="1:7">
      <c r="A3" s="90" t="s">
        <v>39</v>
      </c>
      <c r="B3" s="91" t="s">
        <v>31</v>
      </c>
      <c r="C3" s="92">
        <f>203287+396</f>
        <v>203683</v>
      </c>
      <c r="D3" s="92">
        <v>500</v>
      </c>
      <c r="E3" s="93">
        <f t="shared" ref="E3:E6" si="0">D3*C3</f>
        <v>101841500</v>
      </c>
      <c r="F3" s="94">
        <f t="shared" ref="F3:F6" si="1">E3/G3</f>
        <v>0.49239230285741914</v>
      </c>
      <c r="G3" s="95">
        <v>206830000</v>
      </c>
    </row>
    <row r="4" spans="1:7">
      <c r="A4" s="96" t="s">
        <v>40</v>
      </c>
      <c r="B4" s="97" t="s">
        <v>55</v>
      </c>
      <c r="C4" s="105">
        <v>610129</v>
      </c>
      <c r="D4" s="99">
        <v>50</v>
      </c>
      <c r="E4" s="100">
        <f t="shared" si="0"/>
        <v>30506450</v>
      </c>
      <c r="F4" s="101">
        <f t="shared" si="1"/>
        <v>0.39674723050952382</v>
      </c>
      <c r="G4" s="102">
        <v>76891400</v>
      </c>
    </row>
    <row r="5" spans="1:7">
      <c r="A5" s="136" t="s">
        <v>41</v>
      </c>
      <c r="B5" s="137" t="s">
        <v>32</v>
      </c>
      <c r="C5" s="138">
        <f>292400+1424855</f>
        <v>1717255</v>
      </c>
      <c r="D5" s="139">
        <v>1</v>
      </c>
      <c r="E5" s="140">
        <f>C5*D5</f>
        <v>1717255</v>
      </c>
      <c r="F5" s="101">
        <f t="shared" si="1"/>
        <v>7.1336341698607128E-2</v>
      </c>
      <c r="G5" s="141">
        <v>24072653</v>
      </c>
    </row>
    <row r="6" spans="1:7" ht="15" thickBot="1">
      <c r="A6" s="107" t="s">
        <v>42</v>
      </c>
      <c r="B6" s="108" t="s">
        <v>43</v>
      </c>
      <c r="C6" s="109">
        <v>4000</v>
      </c>
      <c r="D6" s="110">
        <v>50</v>
      </c>
      <c r="E6" s="111">
        <f t="shared" si="0"/>
        <v>200000</v>
      </c>
      <c r="F6" s="112">
        <f t="shared" si="1"/>
        <v>2.2113130777055415E-2</v>
      </c>
      <c r="G6" s="113">
        <f>3075400+5000000+969000</f>
        <v>9044400</v>
      </c>
    </row>
    <row r="7" spans="1:7" ht="29.25" thickBot="1">
      <c r="B7" s="142" t="s">
        <v>52</v>
      </c>
      <c r="E7" s="118">
        <v>3223297683</v>
      </c>
      <c r="G7" s="143"/>
    </row>
    <row r="10" spans="1:7">
      <c r="B10" s="144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zoomScaleSheetLayoutView="50" workbookViewId="0">
      <selection activeCell="G21" sqref="G21"/>
    </sheetView>
  </sheetViews>
  <sheetFormatPr defaultRowHeight="14.25"/>
  <cols>
    <col min="1" max="1" width="4.875" customWidth="1"/>
    <col min="2" max="2" width="53.875" customWidth="1"/>
    <col min="3" max="3" width="13.25" customWidth="1"/>
    <col min="4" max="4" width="12.125" customWidth="1"/>
    <col min="5" max="5" width="21.375" customWidth="1"/>
    <col min="6" max="6" width="12.875" customWidth="1"/>
    <col min="7" max="7" width="18.125" customWidth="1"/>
    <col min="11" max="11" width="13.125" bestFit="1" customWidth="1"/>
  </cols>
  <sheetData>
    <row r="1" spans="1:11" ht="60.75" thickBot="1">
      <c r="A1" s="18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19" t="s">
        <v>5</v>
      </c>
      <c r="G1" s="21" t="s">
        <v>6</v>
      </c>
    </row>
    <row r="2" spans="1:11" s="25" customFormat="1" ht="15">
      <c r="A2" s="37" t="s">
        <v>7</v>
      </c>
      <c r="B2" s="31" t="s">
        <v>8</v>
      </c>
      <c r="C2" s="42">
        <f>9387046+191992+23854+291+3579+35332</f>
        <v>9642094</v>
      </c>
      <c r="D2" s="42">
        <v>50</v>
      </c>
      <c r="E2" s="43">
        <f t="shared" ref="E2:E19" si="0">D2*C2</f>
        <v>482104700</v>
      </c>
      <c r="F2" s="44">
        <f t="shared" ref="F2:F19" si="1">E2/G2</f>
        <v>1</v>
      </c>
      <c r="G2" s="45">
        <f t="shared" ref="G2:G9" si="2">E2</f>
        <v>482104700</v>
      </c>
    </row>
    <row r="3" spans="1:11" s="25" customFormat="1" ht="15">
      <c r="A3" s="38" t="s">
        <v>9</v>
      </c>
      <c r="B3" s="32" t="s">
        <v>10</v>
      </c>
      <c r="C3" s="46">
        <f>365409+2963+514+29629+18056-29629+29629+25185+29629</f>
        <v>471385</v>
      </c>
      <c r="D3" s="47">
        <v>675</v>
      </c>
      <c r="E3" s="48">
        <f t="shared" si="0"/>
        <v>318184875</v>
      </c>
      <c r="F3" s="49">
        <f t="shared" si="1"/>
        <v>1</v>
      </c>
      <c r="G3" s="50">
        <f t="shared" si="2"/>
        <v>318184875</v>
      </c>
    </row>
    <row r="4" spans="1:11" s="25" customFormat="1" ht="15">
      <c r="A4" s="38" t="s">
        <v>11</v>
      </c>
      <c r="B4" s="32" t="s">
        <v>12</v>
      </c>
      <c r="C4" s="47">
        <v>339</v>
      </c>
      <c r="D4" s="46">
        <f>E4/339</f>
        <v>783220</v>
      </c>
      <c r="E4" s="51">
        <v>265511580</v>
      </c>
      <c r="F4" s="49">
        <v>1</v>
      </c>
      <c r="G4" s="52">
        <f>E4</f>
        <v>265511580</v>
      </c>
    </row>
    <row r="5" spans="1:11" s="25" customFormat="1" ht="15">
      <c r="A5" s="38" t="s">
        <v>13</v>
      </c>
      <c r="B5" s="32" t="s">
        <v>14</v>
      </c>
      <c r="C5" s="53">
        <v>45488</v>
      </c>
      <c r="D5" s="53">
        <v>1000</v>
      </c>
      <c r="E5" s="51">
        <f>C5*D5</f>
        <v>45488000</v>
      </c>
      <c r="F5" s="49">
        <f t="shared" si="1"/>
        <v>1</v>
      </c>
      <c r="G5" s="54">
        <f>E5</f>
        <v>45488000</v>
      </c>
    </row>
    <row r="6" spans="1:11" s="25" customFormat="1" ht="15">
      <c r="A6" s="38" t="s">
        <v>15</v>
      </c>
      <c r="B6" s="32" t="s">
        <v>16</v>
      </c>
      <c r="C6" s="53">
        <v>8500</v>
      </c>
      <c r="D6" s="53">
        <v>1000</v>
      </c>
      <c r="E6" s="48">
        <f t="shared" si="0"/>
        <v>8500000</v>
      </c>
      <c r="F6" s="49">
        <f t="shared" si="1"/>
        <v>1</v>
      </c>
      <c r="G6" s="50">
        <f t="shared" si="2"/>
        <v>8500000</v>
      </c>
    </row>
    <row r="7" spans="1:11" s="25" customFormat="1" ht="15">
      <c r="A7" s="38" t="s">
        <v>17</v>
      </c>
      <c r="B7" s="32" t="s">
        <v>18</v>
      </c>
      <c r="C7" s="53">
        <v>1050142</v>
      </c>
      <c r="D7" s="53">
        <v>1000</v>
      </c>
      <c r="E7" s="48">
        <f t="shared" si="0"/>
        <v>1050142000</v>
      </c>
      <c r="F7" s="49">
        <f t="shared" si="1"/>
        <v>1</v>
      </c>
      <c r="G7" s="55">
        <f>E7</f>
        <v>1050142000</v>
      </c>
    </row>
    <row r="8" spans="1:11" s="25" customFormat="1" ht="15.75" customHeight="1">
      <c r="A8" s="38" t="s">
        <v>19</v>
      </c>
      <c r="B8" s="32" t="s">
        <v>20</v>
      </c>
      <c r="C8" s="53">
        <v>156883</v>
      </c>
      <c r="D8" s="47">
        <v>500</v>
      </c>
      <c r="E8" s="48">
        <f>C8*D8</f>
        <v>78441500</v>
      </c>
      <c r="F8" s="49">
        <f t="shared" si="1"/>
        <v>1</v>
      </c>
      <c r="G8" s="50">
        <f t="shared" si="2"/>
        <v>78441500</v>
      </c>
      <c r="K8" s="56"/>
    </row>
    <row r="9" spans="1:11" s="25" customFormat="1" ht="15">
      <c r="A9" s="38" t="s">
        <v>21</v>
      </c>
      <c r="B9" s="32" t="s">
        <v>22</v>
      </c>
      <c r="C9" s="53">
        <v>110591633</v>
      </c>
      <c r="D9" s="47">
        <v>1</v>
      </c>
      <c r="E9" s="48">
        <f>C9*D9</f>
        <v>110591633</v>
      </c>
      <c r="F9" s="49">
        <f t="shared" si="1"/>
        <v>1</v>
      </c>
      <c r="G9" s="50">
        <f t="shared" si="2"/>
        <v>110591633</v>
      </c>
    </row>
    <row r="10" spans="1:11" s="25" customFormat="1" ht="15">
      <c r="A10" s="38" t="s">
        <v>23</v>
      </c>
      <c r="B10" s="32" t="s">
        <v>24</v>
      </c>
      <c r="C10" s="53">
        <v>236939</v>
      </c>
      <c r="D10" s="53">
        <v>1000</v>
      </c>
      <c r="E10" s="51">
        <f>D10*C10</f>
        <v>236939000</v>
      </c>
      <c r="F10" s="49">
        <f t="shared" si="1"/>
        <v>1</v>
      </c>
      <c r="G10" s="54">
        <f>E10</f>
        <v>236939000</v>
      </c>
    </row>
    <row r="11" spans="1:11" s="25" customFormat="1" ht="15">
      <c r="A11" s="38" t="s">
        <v>45</v>
      </c>
      <c r="B11" s="32" t="s">
        <v>26</v>
      </c>
      <c r="C11" s="53">
        <v>518562</v>
      </c>
      <c r="D11" s="47">
        <v>500</v>
      </c>
      <c r="E11" s="48">
        <f>(C11*D11)+60000</f>
        <v>259341000</v>
      </c>
      <c r="F11" s="49">
        <f t="shared" si="1"/>
        <v>1</v>
      </c>
      <c r="G11" s="55">
        <f>E11</f>
        <v>259341000</v>
      </c>
    </row>
    <row r="12" spans="1:11" s="25" customFormat="1" ht="15">
      <c r="A12" s="72" t="s">
        <v>25</v>
      </c>
      <c r="B12" s="73" t="s">
        <v>30</v>
      </c>
      <c r="C12" s="74">
        <v>149086</v>
      </c>
      <c r="D12" s="75">
        <v>1000</v>
      </c>
      <c r="E12" s="76">
        <v>149086000</v>
      </c>
      <c r="F12" s="77">
        <f>E12/G12</f>
        <v>0.99692402337742236</v>
      </c>
      <c r="G12" s="78">
        <v>149546000</v>
      </c>
    </row>
    <row r="13" spans="1:11" s="25" customFormat="1" ht="15">
      <c r="A13" s="39" t="s">
        <v>37</v>
      </c>
      <c r="B13" s="33" t="s">
        <v>27</v>
      </c>
      <c r="C13" s="62">
        <v>43828990</v>
      </c>
      <c r="D13" s="58">
        <v>1</v>
      </c>
      <c r="E13" s="59">
        <v>43828990</v>
      </c>
      <c r="F13" s="60">
        <f>E13/G13</f>
        <v>0.99396756865122315</v>
      </c>
      <c r="G13" s="61">
        <v>44094990</v>
      </c>
    </row>
    <row r="14" spans="1:11" s="25" customFormat="1" ht="15">
      <c r="A14" s="39">
        <v>4</v>
      </c>
      <c r="B14" s="33" t="s">
        <v>28</v>
      </c>
      <c r="C14" s="57">
        <v>14013</v>
      </c>
      <c r="D14" s="57">
        <v>1000</v>
      </c>
      <c r="E14" s="59">
        <f>D14*C14</f>
        <v>14013000</v>
      </c>
      <c r="F14" s="60">
        <f>E14/G14</f>
        <v>0.97917685696317514</v>
      </c>
      <c r="G14" s="61">
        <v>14311000</v>
      </c>
    </row>
    <row r="15" spans="1:11" s="25" customFormat="1" ht="15">
      <c r="A15" s="39" t="s">
        <v>38</v>
      </c>
      <c r="B15" s="33" t="s">
        <v>29</v>
      </c>
      <c r="C15" s="57">
        <v>268602</v>
      </c>
      <c r="D15" s="58">
        <v>100</v>
      </c>
      <c r="E15" s="59">
        <v>26860200</v>
      </c>
      <c r="F15" s="60">
        <f t="shared" si="1"/>
        <v>0.95335143480807116</v>
      </c>
      <c r="G15" s="61">
        <v>28174500</v>
      </c>
    </row>
    <row r="16" spans="1:11" s="25" customFormat="1" ht="15">
      <c r="A16" s="40" t="s">
        <v>39</v>
      </c>
      <c r="B16" s="34" t="s">
        <v>31</v>
      </c>
      <c r="C16" s="63">
        <f>203287+396</f>
        <v>203683</v>
      </c>
      <c r="D16" s="63">
        <v>500</v>
      </c>
      <c r="E16" s="64">
        <f t="shared" si="0"/>
        <v>101841500</v>
      </c>
      <c r="F16" s="2">
        <f t="shared" si="1"/>
        <v>0.49239230285741914</v>
      </c>
      <c r="G16" s="65">
        <v>206830000</v>
      </c>
    </row>
    <row r="17" spans="1:7" s="25" customFormat="1" ht="15">
      <c r="A17" s="40" t="s">
        <v>40</v>
      </c>
      <c r="B17" s="34" t="s">
        <v>32</v>
      </c>
      <c r="C17" s="63">
        <f>292400+1424855</f>
        <v>1717255</v>
      </c>
      <c r="D17" s="66">
        <v>1</v>
      </c>
      <c r="E17" s="64">
        <f t="shared" si="0"/>
        <v>1717255</v>
      </c>
      <c r="F17" s="2">
        <f t="shared" si="1"/>
        <v>7.1336341698607128E-2</v>
      </c>
      <c r="G17" s="65">
        <v>24072653</v>
      </c>
    </row>
    <row r="18" spans="1:7" ht="15">
      <c r="A18" s="40" t="s">
        <v>41</v>
      </c>
      <c r="B18" s="35" t="s">
        <v>44</v>
      </c>
      <c r="C18" s="26">
        <v>610129</v>
      </c>
      <c r="D18" s="27">
        <v>50</v>
      </c>
      <c r="E18" s="28">
        <v>30506450</v>
      </c>
      <c r="F18" s="2">
        <f t="shared" si="1"/>
        <v>0.39674723050952382</v>
      </c>
      <c r="G18" s="29">
        <v>76891400</v>
      </c>
    </row>
    <row r="19" spans="1:7" s="25" customFormat="1" ht="15.75" thickBot="1">
      <c r="A19" s="41" t="s">
        <v>42</v>
      </c>
      <c r="B19" s="36" t="s">
        <v>43</v>
      </c>
      <c r="C19" s="67">
        <v>4000</v>
      </c>
      <c r="D19" s="68">
        <v>50</v>
      </c>
      <c r="E19" s="69">
        <f t="shared" si="0"/>
        <v>200000</v>
      </c>
      <c r="F19" s="70">
        <f t="shared" si="1"/>
        <v>2.2113130777055415E-2</v>
      </c>
      <c r="G19" s="71">
        <f>3075400+5000000+969000</f>
        <v>9044400</v>
      </c>
    </row>
    <row r="20" spans="1:7" ht="15.75" thickBot="1">
      <c r="A20" s="80" t="s">
        <v>33</v>
      </c>
      <c r="B20" s="81"/>
      <c r="C20" s="22"/>
      <c r="D20" s="23"/>
      <c r="E20" s="3">
        <f>SUM(E2:E19)</f>
        <v>3223297683</v>
      </c>
      <c r="F20" s="3"/>
      <c r="G20" s="24">
        <f>SUM(G2:G19)</f>
        <v>3408209231</v>
      </c>
    </row>
    <row r="21" spans="1:7" ht="15">
      <c r="A21" s="4"/>
      <c r="B21" s="5"/>
      <c r="C21" s="6"/>
      <c r="D21" s="7"/>
      <c r="E21" s="8"/>
      <c r="F21" s="9"/>
      <c r="G21" s="8"/>
    </row>
    <row r="22" spans="1:7">
      <c r="A22" s="1"/>
      <c r="B22" s="10" t="s">
        <v>46</v>
      </c>
      <c r="C22" s="1"/>
      <c r="D22" s="1"/>
      <c r="E22" s="1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2" t="s">
        <v>34</v>
      </c>
      <c r="C24" s="1"/>
      <c r="D24" s="1"/>
      <c r="E24" s="13"/>
      <c r="F24" s="14"/>
      <c r="G24" s="15"/>
    </row>
    <row r="25" spans="1:7">
      <c r="A25" s="1"/>
      <c r="B25" s="16" t="s">
        <v>35</v>
      </c>
      <c r="C25" s="1"/>
      <c r="D25" s="1"/>
      <c r="E25" s="1"/>
      <c r="F25" s="14"/>
      <c r="G25" s="1"/>
    </row>
    <row r="26" spans="1:7">
      <c r="A26" s="1"/>
      <c r="B26" s="17" t="s">
        <v>36</v>
      </c>
      <c r="C26" s="1"/>
      <c r="D26" s="1"/>
      <c r="E26" s="79"/>
      <c r="F26" s="14"/>
      <c r="G26" s="1"/>
    </row>
    <row r="28" spans="1:7">
      <c r="B28" s="30"/>
    </row>
  </sheetData>
  <mergeCells count="1">
    <mergeCell ref="A20:B20"/>
  </mergeCells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jednoosobowe spólki Gminy</vt:lpstr>
      <vt:lpstr>większościowy udział Gminy</vt:lpstr>
      <vt:lpstr>mniejszościowy udział Gminy</vt:lpstr>
      <vt:lpstr>kapitały 31_12_2024</vt:lpstr>
      <vt:lpstr>'jednoosobowe spólki Gminy'!Obszar_wydruku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umwips01</dc:creator>
  <cp:lastModifiedBy>Ochman Elżbieta</cp:lastModifiedBy>
  <cp:lastPrinted>2025-01-31T13:50:31Z</cp:lastPrinted>
  <dcterms:created xsi:type="dcterms:W3CDTF">2019-08-07T10:57:59Z</dcterms:created>
  <dcterms:modified xsi:type="dcterms:W3CDTF">2025-01-31T13:58:29Z</dcterms:modified>
</cp:coreProperties>
</file>