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T\WTR\wszyscy\ZT\05 Umowy Porozumienia\19.2 Poprawka DŁUGOŁĘKA - CZERNICA - WISZNIA 2023\"/>
    </mc:Choice>
  </mc:AlternateContent>
  <xr:revisionPtr revIDLastSave="0" documentId="13_ncr:1_{A40282F2-F767-4D8E-B2EA-F22BA369C01C}" xr6:coauthVersionLast="47" xr6:coauthVersionMax="47" xr10:uidLastSave="{00000000-0000-0000-0000-000000000000}"/>
  <bookViews>
    <workbookView xWindow="-120" yWindow="-120" windowWidth="29040" windowHeight="15990" tabRatio="857" activeTab="6" xr2:uid="{00000000-000D-0000-FFFF-FFFF00000000}"/>
  </bookViews>
  <sheets>
    <sheet name=" I Czp - zamówienie podstawowe" sheetId="2" r:id="rId1"/>
    <sheet name="I Co - prawo opcji" sheetId="3" r:id="rId2"/>
    <sheet name="II Czp - zamówienie podstawowe" sheetId="4" r:id="rId3"/>
    <sheet name="II Co - prawo opcji" sheetId="5" r:id="rId4"/>
    <sheet name="III Czp - zamówienie podstawowe" sheetId="6" r:id="rId5"/>
    <sheet name="III Co - prawo opcji" sheetId="7" r:id="rId6"/>
    <sheet name="IV Czp - zamówienie podsta" sheetId="9" r:id="rId7"/>
    <sheet name="IV Co - prawo opcji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G18" i="2" s="1"/>
  <c r="F19" i="2"/>
  <c r="G19" i="2" s="1"/>
  <c r="F20" i="2"/>
  <c r="G20" i="2"/>
  <c r="F21" i="2"/>
  <c r="G21" i="2" s="1"/>
  <c r="F22" i="2"/>
  <c r="G22" i="2"/>
  <c r="I11" i="8"/>
  <c r="H11" i="8"/>
  <c r="G11" i="8"/>
  <c r="F11" i="8"/>
  <c r="E11" i="8"/>
  <c r="J11" i="8" s="1"/>
  <c r="I11" i="7"/>
  <c r="H11" i="7"/>
  <c r="G11" i="7"/>
  <c r="F11" i="7"/>
  <c r="E11" i="7"/>
  <c r="I11" i="5"/>
  <c r="H11" i="5"/>
  <c r="G11" i="5"/>
  <c r="F11" i="5"/>
  <c r="E11" i="5"/>
  <c r="K79" i="6"/>
  <c r="K20" i="6"/>
  <c r="K66" i="4"/>
  <c r="K78" i="2"/>
  <c r="K81" i="2" s="1"/>
  <c r="K52" i="2"/>
  <c r="G97" i="9"/>
  <c r="E97" i="9"/>
  <c r="D96" i="9"/>
  <c r="F96" i="9" s="1"/>
  <c r="D95" i="9"/>
  <c r="F95" i="9" s="1"/>
  <c r="K94" i="9"/>
  <c r="D94" i="9"/>
  <c r="F94" i="9" s="1"/>
  <c r="K93" i="9"/>
  <c r="K96" i="9" s="1"/>
  <c r="D93" i="9"/>
  <c r="F93" i="9" s="1"/>
  <c r="F92" i="9"/>
  <c r="D92" i="9"/>
  <c r="G82" i="9"/>
  <c r="E82" i="9"/>
  <c r="D64" i="8" s="1"/>
  <c r="F64" i="8" s="1"/>
  <c r="F81" i="9"/>
  <c r="D81" i="9"/>
  <c r="D80" i="9"/>
  <c r="F80" i="9" s="1"/>
  <c r="F79" i="9"/>
  <c r="D79" i="9"/>
  <c r="K78" i="9"/>
  <c r="K79" i="9" s="1"/>
  <c r="D78" i="9"/>
  <c r="F78" i="9" s="1"/>
  <c r="D77" i="9"/>
  <c r="F77" i="9" s="1"/>
  <c r="G68" i="9"/>
  <c r="D42" i="8" s="1"/>
  <c r="F42" i="8" s="1"/>
  <c r="E68" i="9"/>
  <c r="K67" i="9"/>
  <c r="D67" i="9"/>
  <c r="F67" i="9" s="1"/>
  <c r="D66" i="9"/>
  <c r="F66" i="9" s="1"/>
  <c r="D65" i="9"/>
  <c r="F65" i="9" s="1"/>
  <c r="K64" i="9"/>
  <c r="K65" i="9" s="1"/>
  <c r="D64" i="9"/>
  <c r="F64" i="9" s="1"/>
  <c r="K63" i="9"/>
  <c r="D63" i="9"/>
  <c r="F63" i="9" s="1"/>
  <c r="G53" i="9"/>
  <c r="D31" i="8" s="1"/>
  <c r="F31" i="8" s="1"/>
  <c r="E53" i="9"/>
  <c r="K52" i="9"/>
  <c r="D52" i="9"/>
  <c r="F52" i="9" s="1"/>
  <c r="D51" i="9"/>
  <c r="F51" i="9" s="1"/>
  <c r="K50" i="9"/>
  <c r="F50" i="9"/>
  <c r="D50" i="9"/>
  <c r="K49" i="9"/>
  <c r="K48" i="9" s="1"/>
  <c r="D49" i="9"/>
  <c r="F49" i="9" s="1"/>
  <c r="D48" i="9"/>
  <c r="F48" i="9" s="1"/>
  <c r="G38" i="9"/>
  <c r="D11" i="9" s="1"/>
  <c r="E38" i="9"/>
  <c r="D20" i="8" s="1"/>
  <c r="F20" i="8" s="1"/>
  <c r="F37" i="9"/>
  <c r="D37" i="9"/>
  <c r="D36" i="9"/>
  <c r="F36" i="9" s="1"/>
  <c r="D35" i="9"/>
  <c r="F35" i="9" s="1"/>
  <c r="K34" i="9"/>
  <c r="K36" i="9" s="1"/>
  <c r="D34" i="9"/>
  <c r="F34" i="9" s="1"/>
  <c r="D33" i="9"/>
  <c r="F33" i="9" s="1"/>
  <c r="G23" i="9"/>
  <c r="E23" i="9"/>
  <c r="F22" i="9"/>
  <c r="D22" i="9"/>
  <c r="D21" i="9"/>
  <c r="F21" i="9" s="1"/>
  <c r="D20" i="9"/>
  <c r="F20" i="9" s="1"/>
  <c r="K19" i="9"/>
  <c r="K21" i="9" s="1"/>
  <c r="D19" i="9"/>
  <c r="F19" i="9" s="1"/>
  <c r="D18" i="9"/>
  <c r="F18" i="9" s="1"/>
  <c r="H11" i="9"/>
  <c r="G11" i="9"/>
  <c r="E11" i="9"/>
  <c r="C11" i="9"/>
  <c r="G97" i="6"/>
  <c r="E97" i="6"/>
  <c r="D64" i="7" s="1"/>
  <c r="F64" i="7" s="1"/>
  <c r="D96" i="6"/>
  <c r="F96" i="6" s="1"/>
  <c r="D95" i="6"/>
  <c r="F95" i="6" s="1"/>
  <c r="D94" i="6"/>
  <c r="F94" i="6" s="1"/>
  <c r="K93" i="6"/>
  <c r="K94" i="6" s="1"/>
  <c r="D93" i="6"/>
  <c r="F93" i="6" s="1"/>
  <c r="D92" i="6"/>
  <c r="F92" i="6" s="1"/>
  <c r="G82" i="6"/>
  <c r="E82" i="6"/>
  <c r="D53" i="7" s="1"/>
  <c r="F53" i="7" s="1"/>
  <c r="D81" i="6"/>
  <c r="F81" i="6" s="1"/>
  <c r="D80" i="6"/>
  <c r="F80" i="6" s="1"/>
  <c r="D79" i="6"/>
  <c r="F79" i="6" s="1"/>
  <c r="K78" i="6"/>
  <c r="K81" i="6" s="1"/>
  <c r="D78" i="6"/>
  <c r="F78" i="6" s="1"/>
  <c r="K77" i="6"/>
  <c r="D77" i="6"/>
  <c r="F77" i="6" s="1"/>
  <c r="G68" i="6"/>
  <c r="E68" i="6"/>
  <c r="D42" i="7" s="1"/>
  <c r="F42" i="7" s="1"/>
  <c r="F67" i="6"/>
  <c r="D67" i="6"/>
  <c r="D66" i="6"/>
  <c r="F66" i="6" s="1"/>
  <c r="D65" i="6"/>
  <c r="F65" i="6" s="1"/>
  <c r="K64" i="6"/>
  <c r="K63" i="6" s="1"/>
  <c r="D64" i="6"/>
  <c r="F64" i="6" s="1"/>
  <c r="D63" i="6"/>
  <c r="F63" i="6" s="1"/>
  <c r="G53" i="6"/>
  <c r="E53" i="6"/>
  <c r="D52" i="6"/>
  <c r="F52" i="6" s="1"/>
  <c r="F51" i="6"/>
  <c r="D51" i="6"/>
  <c r="D50" i="6"/>
  <c r="F50" i="6" s="1"/>
  <c r="K49" i="6"/>
  <c r="K51" i="6" s="1"/>
  <c r="F49" i="6"/>
  <c r="D49" i="6"/>
  <c r="D48" i="6"/>
  <c r="F48" i="6" s="1"/>
  <c r="G38" i="6"/>
  <c r="D11" i="6" s="1"/>
  <c r="E38" i="6"/>
  <c r="D37" i="6"/>
  <c r="F37" i="6" s="1"/>
  <c r="D36" i="6"/>
  <c r="F36" i="6" s="1"/>
  <c r="D35" i="6"/>
  <c r="F35" i="6" s="1"/>
  <c r="K34" i="6"/>
  <c r="K35" i="6" s="1"/>
  <c r="D34" i="6"/>
  <c r="F34" i="6" s="1"/>
  <c r="D33" i="6"/>
  <c r="F33" i="6" s="1"/>
  <c r="G23" i="6"/>
  <c r="C11" i="6" s="1"/>
  <c r="E23" i="6"/>
  <c r="D22" i="6"/>
  <c r="F22" i="6" s="1"/>
  <c r="D21" i="6"/>
  <c r="F21" i="6" s="1"/>
  <c r="D20" i="6"/>
  <c r="F20" i="6" s="1"/>
  <c r="K19" i="6"/>
  <c r="K22" i="6" s="1"/>
  <c r="D19" i="6"/>
  <c r="F19" i="6" s="1"/>
  <c r="K18" i="6"/>
  <c r="D18" i="6"/>
  <c r="F18" i="6" s="1"/>
  <c r="H11" i="6"/>
  <c r="G11" i="6"/>
  <c r="F11" i="6"/>
  <c r="E11" i="6"/>
  <c r="G97" i="4"/>
  <c r="E97" i="4"/>
  <c r="D64" i="5" s="1"/>
  <c r="F64" i="5" s="1"/>
  <c r="D96" i="4"/>
  <c r="F96" i="4" s="1"/>
  <c r="D95" i="4"/>
  <c r="F95" i="4" s="1"/>
  <c r="D94" i="4"/>
  <c r="F94" i="4" s="1"/>
  <c r="K93" i="4"/>
  <c r="K96" i="4" s="1"/>
  <c r="D93" i="4"/>
  <c r="F93" i="4" s="1"/>
  <c r="D92" i="4"/>
  <c r="F92" i="4" s="1"/>
  <c r="G82" i="4"/>
  <c r="E82" i="4"/>
  <c r="D53" i="5" s="1"/>
  <c r="F53" i="5" s="1"/>
  <c r="D81" i="4"/>
  <c r="F81" i="4" s="1"/>
  <c r="D80" i="4"/>
  <c r="F80" i="4" s="1"/>
  <c r="D79" i="4"/>
  <c r="F79" i="4" s="1"/>
  <c r="K78" i="4"/>
  <c r="K80" i="4" s="1"/>
  <c r="D78" i="4"/>
  <c r="F78" i="4" s="1"/>
  <c r="F77" i="4"/>
  <c r="D77" i="4"/>
  <c r="G68" i="4"/>
  <c r="E68" i="4"/>
  <c r="D42" i="5" s="1"/>
  <c r="F42" i="5" s="1"/>
  <c r="F67" i="4"/>
  <c r="D67" i="4"/>
  <c r="D66" i="4"/>
  <c r="F66" i="4" s="1"/>
  <c r="D65" i="4"/>
  <c r="F65" i="4" s="1"/>
  <c r="K64" i="4"/>
  <c r="K65" i="4" s="1"/>
  <c r="D64" i="4"/>
  <c r="F64" i="4" s="1"/>
  <c r="K63" i="4"/>
  <c r="D63" i="4"/>
  <c r="F63" i="4" s="1"/>
  <c r="G53" i="4"/>
  <c r="E53" i="4"/>
  <c r="D31" i="5" s="1"/>
  <c r="F31" i="5" s="1"/>
  <c r="D52" i="4"/>
  <c r="F52" i="4" s="1"/>
  <c r="D51" i="4"/>
  <c r="F51" i="4" s="1"/>
  <c r="D50" i="4"/>
  <c r="F50" i="4" s="1"/>
  <c r="K49" i="4"/>
  <c r="K48" i="4" s="1"/>
  <c r="F49" i="4"/>
  <c r="D49" i="4"/>
  <c r="D48" i="4"/>
  <c r="F48" i="4" s="1"/>
  <c r="G38" i="4"/>
  <c r="D11" i="4" s="1"/>
  <c r="E38" i="4"/>
  <c r="D20" i="5" s="1"/>
  <c r="F20" i="5" s="1"/>
  <c r="D37" i="4"/>
  <c r="F37" i="4" s="1"/>
  <c r="D36" i="4"/>
  <c r="F36" i="4" s="1"/>
  <c r="F35" i="4"/>
  <c r="D35" i="4"/>
  <c r="K34" i="4"/>
  <c r="K37" i="4" s="1"/>
  <c r="D34" i="4"/>
  <c r="F34" i="4" s="1"/>
  <c r="D33" i="4"/>
  <c r="F33" i="4" s="1"/>
  <c r="G23" i="4"/>
  <c r="E23" i="4"/>
  <c r="F22" i="4"/>
  <c r="D22" i="4"/>
  <c r="D21" i="4"/>
  <c r="F21" i="4" s="1"/>
  <c r="D20" i="4"/>
  <c r="F20" i="4" s="1"/>
  <c r="K19" i="4"/>
  <c r="K21" i="4" s="1"/>
  <c r="D19" i="4"/>
  <c r="F19" i="4" s="1"/>
  <c r="D18" i="4"/>
  <c r="F18" i="4" s="1"/>
  <c r="H11" i="4"/>
  <c r="G11" i="4"/>
  <c r="F11" i="4"/>
  <c r="E11" i="4"/>
  <c r="C11" i="4"/>
  <c r="E97" i="2"/>
  <c r="E82" i="2"/>
  <c r="E68" i="2"/>
  <c r="D42" i="3" s="1"/>
  <c r="F42" i="3" s="1"/>
  <c r="E53" i="2"/>
  <c r="D31" i="3" s="1"/>
  <c r="F31" i="3" s="1"/>
  <c r="E38" i="2"/>
  <c r="E23" i="2"/>
  <c r="I11" i="3"/>
  <c r="H11" i="3"/>
  <c r="G11" i="3"/>
  <c r="F11" i="3"/>
  <c r="E11" i="3"/>
  <c r="H11" i="2"/>
  <c r="F11" i="2"/>
  <c r="D11" i="2"/>
  <c r="G38" i="2"/>
  <c r="F35" i="2"/>
  <c r="G53" i="2"/>
  <c r="E11" i="2" s="1"/>
  <c r="F49" i="2"/>
  <c r="F52" i="2"/>
  <c r="F48" i="2"/>
  <c r="G68" i="2"/>
  <c r="F66" i="2"/>
  <c r="F63" i="2"/>
  <c r="G82" i="2"/>
  <c r="G11" i="2" s="1"/>
  <c r="F78" i="2"/>
  <c r="F80" i="2"/>
  <c r="F94" i="2"/>
  <c r="F96" i="2"/>
  <c r="G97" i="2"/>
  <c r="K93" i="2"/>
  <c r="K94" i="2" s="1"/>
  <c r="K64" i="2"/>
  <c r="K67" i="2" s="1"/>
  <c r="K49" i="2"/>
  <c r="K51" i="2" s="1"/>
  <c r="K19" i="2"/>
  <c r="K22" i="2" s="1"/>
  <c r="L22" i="2" s="1"/>
  <c r="D96" i="2"/>
  <c r="D95" i="2"/>
  <c r="F95" i="2" s="1"/>
  <c r="D94" i="2"/>
  <c r="D93" i="2"/>
  <c r="F93" i="2" s="1"/>
  <c r="D92" i="2"/>
  <c r="F92" i="2" s="1"/>
  <c r="D81" i="2"/>
  <c r="F81" i="2" s="1"/>
  <c r="D80" i="2"/>
  <c r="D79" i="2"/>
  <c r="F79" i="2" s="1"/>
  <c r="D78" i="2"/>
  <c r="D77" i="2"/>
  <c r="F77" i="2" s="1"/>
  <c r="D67" i="2"/>
  <c r="F67" i="2" s="1"/>
  <c r="D66" i="2"/>
  <c r="D65" i="2"/>
  <c r="F65" i="2" s="1"/>
  <c r="D64" i="2"/>
  <c r="F64" i="2" s="1"/>
  <c r="D63" i="2"/>
  <c r="D52" i="2"/>
  <c r="D51" i="2"/>
  <c r="F51" i="2" s="1"/>
  <c r="D50" i="2"/>
  <c r="F50" i="2" s="1"/>
  <c r="D49" i="2"/>
  <c r="D48" i="2"/>
  <c r="D37" i="2"/>
  <c r="F37" i="2" s="1"/>
  <c r="D36" i="2"/>
  <c r="F36" i="2" s="1"/>
  <c r="D35" i="2"/>
  <c r="D34" i="2"/>
  <c r="F34" i="2" s="1"/>
  <c r="D33" i="2"/>
  <c r="F33" i="2" s="1"/>
  <c r="D31" i="7" l="1"/>
  <c r="F31" i="7" s="1"/>
  <c r="I11" i="6"/>
  <c r="K22" i="9"/>
  <c r="K95" i="2"/>
  <c r="K50" i="4"/>
  <c r="K81" i="4"/>
  <c r="K36" i="6"/>
  <c r="D53" i="3"/>
  <c r="F53" i="3" s="1"/>
  <c r="K48" i="6"/>
  <c r="F11" i="9"/>
  <c r="I11" i="9" s="1"/>
  <c r="K50" i="2"/>
  <c r="K66" i="2"/>
  <c r="K80" i="2"/>
  <c r="K96" i="2"/>
  <c r="K35" i="4"/>
  <c r="K51" i="4"/>
  <c r="K67" i="4"/>
  <c r="K94" i="4"/>
  <c r="K21" i="6"/>
  <c r="K37" i="6"/>
  <c r="K65" i="6"/>
  <c r="K80" i="6"/>
  <c r="K96" i="6"/>
  <c r="K77" i="4"/>
  <c r="K65" i="2"/>
  <c r="K79" i="2"/>
  <c r="K22" i="4"/>
  <c r="K52" i="6"/>
  <c r="K95" i="6"/>
  <c r="D20" i="3"/>
  <c r="D64" i="3"/>
  <c r="F64" i="3" s="1"/>
  <c r="D20" i="7"/>
  <c r="F20" i="7" s="1"/>
  <c r="K51" i="9"/>
  <c r="K66" i="9"/>
  <c r="K77" i="9"/>
  <c r="K20" i="4"/>
  <c r="K36" i="4"/>
  <c r="K52" i="4"/>
  <c r="K79" i="4"/>
  <c r="K95" i="4"/>
  <c r="K50" i="6"/>
  <c r="K66" i="6"/>
  <c r="J11" i="5"/>
  <c r="K67" i="6"/>
  <c r="J11" i="7"/>
  <c r="D53" i="8"/>
  <c r="F53" i="8" s="1"/>
  <c r="K20" i="2"/>
  <c r="L20" i="2" s="1"/>
  <c r="L19" i="2"/>
  <c r="K21" i="2"/>
  <c r="L21" i="2" s="1"/>
  <c r="D22" i="2"/>
  <c r="D21" i="2"/>
  <c r="D20" i="2"/>
  <c r="K37" i="9"/>
  <c r="K80" i="9"/>
  <c r="K92" i="9"/>
  <c r="K20" i="9"/>
  <c r="K95" i="9"/>
  <c r="K35" i="9"/>
  <c r="K18" i="9"/>
  <c r="K81" i="9"/>
  <c r="K33" i="9"/>
  <c r="K92" i="6"/>
  <c r="K33" i="6"/>
  <c r="I11" i="4"/>
  <c r="K92" i="4"/>
  <c r="K18" i="4"/>
  <c r="K33" i="4"/>
  <c r="K92" i="2"/>
  <c r="K77" i="2"/>
  <c r="K48" i="2"/>
  <c r="K63" i="2"/>
  <c r="K34" i="2" l="1"/>
  <c r="D19" i="2"/>
  <c r="F20" i="3"/>
  <c r="K35" i="2" l="1"/>
  <c r="K33" i="2"/>
  <c r="K37" i="2"/>
  <c r="K36" i="2"/>
  <c r="J11" i="3"/>
  <c r="K18" i="2"/>
  <c r="L18" i="2" s="1"/>
  <c r="D18" i="2" s="1"/>
  <c r="G23" i="2" s="1"/>
  <c r="C11" i="2" s="1"/>
  <c r="I11" i="2" s="1"/>
</calcChain>
</file>

<file path=xl/sharedStrings.xml><?xml version="1.0" encoding="utf-8"?>
<sst xmlns="http://schemas.openxmlformats.org/spreadsheetml/2006/main" count="904" uniqueCount="113">
  <si>
    <t>Cena zamówienia podstawowego</t>
  </si>
  <si>
    <t>Cena Czp 2025</t>
  </si>
  <si>
    <t>Cena Czp 2026</t>
  </si>
  <si>
    <t>Cena Czp 2027</t>
  </si>
  <si>
    <t>Cena Czp 2028</t>
  </si>
  <si>
    <t>Cena Czp 2029</t>
  </si>
  <si>
    <t>Cena Czp</t>
  </si>
  <si>
    <t>Typ autobusu</t>
  </si>
  <si>
    <t>Suma</t>
  </si>
  <si>
    <t>C</t>
  </si>
  <si>
    <t>B</t>
  </si>
  <si>
    <t>Ce</t>
  </si>
  <si>
    <t>D</t>
  </si>
  <si>
    <t>De</t>
  </si>
  <si>
    <t>Łącznie</t>
  </si>
  <si>
    <t>Przepisana wartość sumy - do 2 miejsc po przecinku</t>
  </si>
  <si>
    <t>Przepisana wartość stawki - do 2 miejsc po przecinku</t>
  </si>
  <si>
    <t>Obliczenie ceny zamówienia podstawowego 2025</t>
  </si>
  <si>
    <t>Stawka za 1 wzkm 2025</t>
  </si>
  <si>
    <t>Liczba wzkm dla danego typu 2025</t>
  </si>
  <si>
    <t>Obliczenie ceny zamówienia podstawowego 2026</t>
  </si>
  <si>
    <t>Stawka za 1 wzkm 2026</t>
  </si>
  <si>
    <t>Liczba wzkm dla danego typu 2026</t>
  </si>
  <si>
    <t>Obliczenie ceny zamówienia podstawowego 2027</t>
  </si>
  <si>
    <t>Stawka za 1 wzkm 2027</t>
  </si>
  <si>
    <t>Liczba wzkm dla danego typu 2027</t>
  </si>
  <si>
    <t>Obliczenie ceny zamówienia podstawowego 2028</t>
  </si>
  <si>
    <t>Stawka za 1 wzkm 2028</t>
  </si>
  <si>
    <t>Liczba wzkm dla danego typu 2028</t>
  </si>
  <si>
    <t>Obliczenie ceny zamówienia podstawowego 2029</t>
  </si>
  <si>
    <t>Obliczenie ceny zamówienia podstawowego 2030</t>
  </si>
  <si>
    <t>Stawka za 1 wzkm 2029</t>
  </si>
  <si>
    <t>Liczba wzkm dla danego typu 2029</t>
  </si>
  <si>
    <t>Cena zamówienia podstawowego 2030 = [Cena Cc 2030 (netto) + Cena Cb 2030 (netto)+ Cena Cce 2030 (netto) + Cena Cd 2030 (netto) + Cena Cce 2030 (netto)]</t>
  </si>
  <si>
    <t>Cena zamówienia podstawowego 2029 = [Cena Cc 2029 (netto) + Cena Cb 2029 (netto)+ Cena Cce 2029 (netto) + Cena Cd 2029 (netto) + Cena Cde 2029 (netto)]</t>
  </si>
  <si>
    <t>Cena zamówienia podstawowego 2028 = [Cena Cc 2028 (netto) + Cena Cb 2028 (netto)+ Cena Cce 2028 (netto) + Cena Cd 2028 (netto) + Cena Cde 2028 (netto)]</t>
  </si>
  <si>
    <t>Cena zamówienia podstawowego 2027 = [Cena Cc 2027 (netto) + Cena Cb 2027 (netto)+ Cena Cce 2027 (netto) + Cena Cd 2027 (netto) + Cena Cde 2027 (netto)]</t>
  </si>
  <si>
    <t>Cena zamówienia podstawowego 2026 = [Cena Cc 2026 (netto) + Cena Cb 2026 (netto)+ Cena Cce 2026 (netto) + Cena Cd 2026 (netto) + Cena Cde 2026 (netto)]</t>
  </si>
  <si>
    <t>Cena zamówienia podstawowego 2025 = [Cena Cc 2025 (netto) + Cena Cb 2025 (netto)+ Cena Cce 2025 (netto) + Cena Cd 2025 (netto) + Cena Cde 2025 (netto)]</t>
  </si>
  <si>
    <t>Cena Czp 2030</t>
  </si>
  <si>
    <t>!!! Wszytskie ceny są cenami netto, przed wpisaniem wartosci do Formularza ofertowego należy doliczyć również podatek VAT !!!</t>
  </si>
  <si>
    <t>Cena prawa opcji</t>
  </si>
  <si>
    <t>Cena Cpo 2026</t>
  </si>
  <si>
    <t>Cena Cpo 2027</t>
  </si>
  <si>
    <t>Cena Cpo 2028</t>
  </si>
  <si>
    <t>Cena Cpo 2029</t>
  </si>
  <si>
    <t>Cena Cpo 2030</t>
  </si>
  <si>
    <t>Łącznie wzkm</t>
  </si>
  <si>
    <t>Stawka Cs</t>
  </si>
  <si>
    <t>Cs</t>
  </si>
  <si>
    <t>Ilość wzkm prawa opcji</t>
  </si>
  <si>
    <t>Obliczenie ceny prawa opcji 2026</t>
  </si>
  <si>
    <t>Cs 2026</t>
  </si>
  <si>
    <t>Przepisana Cpo 2026 - do 2 miejsc po przecinku</t>
  </si>
  <si>
    <t>Obliczenie ceny prawa opcji 2027</t>
  </si>
  <si>
    <t>Cs 2027</t>
  </si>
  <si>
    <t>Obliczenie ceny prawa opcji 2028</t>
  </si>
  <si>
    <t>Cs 2028</t>
  </si>
  <si>
    <t>Przepisana Cpo 2028 - do 2 miejsc po przecinku</t>
  </si>
  <si>
    <t>Przepisana Cpo 2027 - do 2 miejsc po przecinku</t>
  </si>
  <si>
    <t>Obliczenie ceny prawa opcji 2029</t>
  </si>
  <si>
    <t>Cs 2029</t>
  </si>
  <si>
    <t>Przepisana Cpo 2029 - do 2 miejsc po przecinku</t>
  </si>
  <si>
    <t>Obliczenie ceny prawa opcji 2030</t>
  </si>
  <si>
    <t>Cs 2030</t>
  </si>
  <si>
    <t>Przepisana Cpo 2030 - do 2 miejsc po przecinku</t>
  </si>
  <si>
    <t>Cena Cpo</t>
  </si>
  <si>
    <t>Wykonawca wypełnia tylko komórki zaznaczone żółtym kolorem, do 2 miejsc po przecinku oznacza zaokrąglenie otrzymanej wartości do 2 miejsc po przecinku.</t>
  </si>
  <si>
    <t>ZADANIE NR 1 - FORMULARZ CENOWY 3A</t>
  </si>
  <si>
    <t>ZADANIE NR 2 - FORMULARZ CENOWY 3B</t>
  </si>
  <si>
    <t>Wpisana w ofercie stawka za autobus typu C (aktualna na dzień składanie ofert)</t>
  </si>
  <si>
    <t>ZADANIE NR 4 - FORMULARZ CENOWY 3D</t>
  </si>
  <si>
    <t>ZADANIE NR 3 - FORMULARZ CENOWY 3C</t>
  </si>
  <si>
    <t>ZADANIE NR 3 - FORMULARZ CENOWY 3B</t>
  </si>
  <si>
    <t>Cb 2025 = 0,9 *stawka Cc 2025</t>
  </si>
  <si>
    <t>Cc 2025 = stawka Cc</t>
  </si>
  <si>
    <t>Cd 2025 = 1,25* stawka Cc 2025</t>
  </si>
  <si>
    <t>Cce 2025 = 1,15* stawka Cc 2025</t>
  </si>
  <si>
    <t>Cde 2025 = 1,35* stawka Cc 2025</t>
  </si>
  <si>
    <t>Cc 2026 = stawka Cc</t>
  </si>
  <si>
    <t>Cce 2026 = 1,15* stawka Cc 2026</t>
  </si>
  <si>
    <t>Cb 2026 = 0,9 *stawka Cc 2026</t>
  </si>
  <si>
    <t>Cde 2026 = 1,35* stawka Cc 2026</t>
  </si>
  <si>
    <t>Cd 2026 = 1,25* stawka Cc 2026</t>
  </si>
  <si>
    <t>Cc 2027 = stawka Cc</t>
  </si>
  <si>
    <t>Cb 2027 = 0,9 *stawka Cc 2027</t>
  </si>
  <si>
    <t>Cce 2027 = 1,15* stawka Cc 2027</t>
  </si>
  <si>
    <t>Cd 2027 = 1,25* stawka Cc 2027</t>
  </si>
  <si>
    <t>Cde 2027 = 1,35* stawka Cc 2027</t>
  </si>
  <si>
    <t>Cb 2028 = 0,9 *stawka Cc 2028</t>
  </si>
  <si>
    <t>Cc 2028 = stawka Cc</t>
  </si>
  <si>
    <t>Cce 2028 = 1,15* stawka Cc 2028</t>
  </si>
  <si>
    <t>Cd 2028 = 1,25* stawka Cc 2028</t>
  </si>
  <si>
    <t>Cde 2028 = 1,35* stawka Cc 2028</t>
  </si>
  <si>
    <t>Cb 2029 = 0,9 *stawka Cc 2029</t>
  </si>
  <si>
    <t>Cc 2029 = stawka Cc</t>
  </si>
  <si>
    <t>Cce 2029 = 1,15* stawka Cc 2029</t>
  </si>
  <si>
    <t>Cd 2029 = 1,25* stawka Cc 2029</t>
  </si>
  <si>
    <t>Cde 2029 = 1,35* stawka Cc 2029</t>
  </si>
  <si>
    <t>Stawka za 1 wzkm 2030</t>
  </si>
  <si>
    <t>Liczba wzkm dla danego typu 2030</t>
  </si>
  <si>
    <t>Cb 2030 = 0,9 *stawka Cc 2030</t>
  </si>
  <si>
    <t>Cc 2030 = stawka Cc</t>
  </si>
  <si>
    <t>Cce 2030 = 1,15* stawka Cc 2030</t>
  </si>
  <si>
    <t>Cd 2030 = 1,25* stawka Cc 2030</t>
  </si>
  <si>
    <t>Cde 2030 = 1,35* stawka Cc 2030</t>
  </si>
  <si>
    <t>Cena zamówienia podstawowego (Czp) = Cena Czp 2025 + Cena Czp 2026+ Cena Czp 2027 + Cena Czp 2028 + Cena Czp 2029 + Cena Czp 2030</t>
  </si>
  <si>
    <t>Cena prawa opcji (Cpo) = Cena Cpo 2026+ Cena Cpo 2027 + Cena Cpo 2028 + Cena Cpo 2029 + Cena Cpo 2030</t>
  </si>
  <si>
    <t>Cena opcji 2026 = Cs 2026 * 60 000  wzkm</t>
  </si>
  <si>
    <t>Cena opcji 2027 = Cs 2027 * 120 000  wzkm</t>
  </si>
  <si>
    <t>Cena opcji 2028 = Cs 2028 * 180 000  wzkm</t>
  </si>
  <si>
    <t>Cena opcji 2029 = Cs 2029 * 240 000 wzkm</t>
  </si>
  <si>
    <t>Cena opcji 2030 = Cs 2030 * 240 000 wzkm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</si>
</sst>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164" fontId="0" fillId="3" borderId="1" xfId="0" applyNumberForma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0" fontId="0" fillId="2" borderId="1" xfId="0" applyFill="1" applyBorder="1"/>
    <xf numFmtId="0" fontId="0" fillId="0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0" borderId="0" xfId="0" applyFill="1" applyBorder="1"/>
    <xf numFmtId="164" fontId="0" fillId="0" borderId="0" xfId="0" applyNumberFormat="1" applyFill="1" applyBorder="1"/>
    <xf numFmtId="4" fontId="0" fillId="0" borderId="1" xfId="0" applyNumberFormat="1" applyFill="1" applyBorder="1"/>
    <xf numFmtId="0" fontId="0" fillId="3" borderId="0" xfId="0" applyFill="1"/>
    <xf numFmtId="0" fontId="1" fillId="3" borderId="0" xfId="0" applyFont="1" applyFill="1"/>
    <xf numFmtId="0" fontId="0" fillId="0" borderId="0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1" fillId="0" borderId="0" xfId="0" applyFont="1" applyAlignment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97"/>
  <sheetViews>
    <sheetView topLeftCell="A73" workbookViewId="0">
      <selection activeCell="E99" sqref="E99"/>
    </sheetView>
  </sheetViews>
  <sheetFormatPr defaultRowHeight="14.25"/>
  <cols>
    <col min="3" max="3" width="14.375" bestFit="1" customWidth="1"/>
    <col min="4" max="4" width="12.625" bestFit="1" customWidth="1"/>
    <col min="5" max="5" width="11.375" bestFit="1" customWidth="1"/>
    <col min="6" max="6" width="13.375" bestFit="1" customWidth="1"/>
    <col min="7" max="7" width="14.375" bestFit="1" customWidth="1"/>
    <col min="9" max="9" width="11.75" customWidth="1"/>
    <col min="10" max="10" width="14.375" bestFit="1" customWidth="1"/>
    <col min="14" max="14" width="15.625" customWidth="1"/>
  </cols>
  <sheetData>
    <row r="2" spans="3:16" ht="15">
      <c r="C2" s="25" t="s">
        <v>68</v>
      </c>
      <c r="D2" s="25"/>
      <c r="E2" s="25"/>
      <c r="F2" s="25"/>
      <c r="G2" s="25"/>
    </row>
    <row r="4" spans="3:16" ht="15">
      <c r="C4" s="1" t="s">
        <v>40</v>
      </c>
    </row>
    <row r="5" spans="3:16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7" spans="3:16" ht="18">
      <c r="C7" s="2" t="s">
        <v>0</v>
      </c>
    </row>
    <row r="8" spans="3:16">
      <c r="C8" t="s">
        <v>106</v>
      </c>
    </row>
    <row r="9" spans="3:16" ht="15" thickBot="1"/>
    <row r="10" spans="3:16" ht="28.5"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39</v>
      </c>
      <c r="I10" s="5" t="s">
        <v>6</v>
      </c>
      <c r="L10" s="26" t="s">
        <v>70</v>
      </c>
      <c r="M10" s="27"/>
      <c r="N10" s="27"/>
      <c r="O10" s="27"/>
      <c r="P10" s="30"/>
    </row>
    <row r="11" spans="3:16" ht="15" thickBot="1">
      <c r="C11" s="9">
        <f>G23</f>
        <v>0</v>
      </c>
      <c r="D11" s="9">
        <f>G38</f>
        <v>0</v>
      </c>
      <c r="E11" s="9">
        <f>G53</f>
        <v>0</v>
      </c>
      <c r="F11" s="9">
        <f>G68</f>
        <v>0</v>
      </c>
      <c r="G11" s="9">
        <f>G82</f>
        <v>0</v>
      </c>
      <c r="H11" s="9">
        <f>G97</f>
        <v>0</v>
      </c>
      <c r="I11" s="9">
        <f>SUM(C11:H11)</f>
        <v>0</v>
      </c>
      <c r="L11" s="28"/>
      <c r="M11" s="29"/>
      <c r="N11" s="29"/>
      <c r="O11" s="29"/>
      <c r="P11" s="31"/>
    </row>
    <row r="13" spans="3:16" ht="15">
      <c r="C13" s="1" t="s">
        <v>17</v>
      </c>
    </row>
    <row r="14" spans="3:16">
      <c r="C14" t="s">
        <v>38</v>
      </c>
    </row>
    <row r="17" spans="3:14" ht="99.75">
      <c r="C17" s="4" t="s">
        <v>7</v>
      </c>
      <c r="D17" s="4" t="s">
        <v>18</v>
      </c>
      <c r="E17" s="4" t="s">
        <v>19</v>
      </c>
      <c r="F17" s="4" t="s">
        <v>8</v>
      </c>
      <c r="G17" s="4" t="s">
        <v>15</v>
      </c>
      <c r="J17" s="4" t="s">
        <v>7</v>
      </c>
      <c r="K17" s="4" t="s">
        <v>18</v>
      </c>
      <c r="L17" s="4" t="s">
        <v>16</v>
      </c>
    </row>
    <row r="18" spans="3:14">
      <c r="C18" s="3" t="s">
        <v>10</v>
      </c>
      <c r="D18" s="8">
        <f>L18</f>
        <v>0</v>
      </c>
      <c r="E18" s="6">
        <v>459930</v>
      </c>
      <c r="F18" s="8">
        <f>D18*E18</f>
        <v>0</v>
      </c>
      <c r="G18" s="7">
        <f>F18</f>
        <v>0</v>
      </c>
      <c r="J18" s="3" t="s">
        <v>10</v>
      </c>
      <c r="K18" s="8">
        <f>K19*0.9</f>
        <v>0</v>
      </c>
      <c r="L18" s="7">
        <f>K18</f>
        <v>0</v>
      </c>
      <c r="N18" t="s">
        <v>74</v>
      </c>
    </row>
    <row r="19" spans="3:14" ht="14.25" customHeight="1">
      <c r="C19" s="3" t="s">
        <v>9</v>
      </c>
      <c r="D19" s="8">
        <f>L19</f>
        <v>0</v>
      </c>
      <c r="E19" s="6">
        <v>886669.2</v>
      </c>
      <c r="F19" s="8">
        <f t="shared" ref="F19:F22" si="0">D19*E19</f>
        <v>0</v>
      </c>
      <c r="G19" s="7">
        <f t="shared" ref="G19:G22" si="1">F19</f>
        <v>0</v>
      </c>
      <c r="J19" s="3" t="s">
        <v>9</v>
      </c>
      <c r="K19" s="10">
        <f>(0.85*0.125*P10)+P10</f>
        <v>0</v>
      </c>
      <c r="L19" s="7">
        <f t="shared" ref="L19:L22" si="2">K19</f>
        <v>0</v>
      </c>
      <c r="N19" t="s">
        <v>75</v>
      </c>
    </row>
    <row r="20" spans="3:14">
      <c r="C20" s="3" t="s">
        <v>11</v>
      </c>
      <c r="D20" s="8">
        <f>L20</f>
        <v>0</v>
      </c>
      <c r="E20" s="6">
        <v>169355.59</v>
      </c>
      <c r="F20" s="8">
        <f t="shared" si="0"/>
        <v>0</v>
      </c>
      <c r="G20" s="7">
        <f t="shared" si="1"/>
        <v>0</v>
      </c>
      <c r="J20" s="3" t="s">
        <v>11</v>
      </c>
      <c r="K20" s="8">
        <f>K19*1.15</f>
        <v>0</v>
      </c>
      <c r="L20" s="7">
        <f t="shared" si="2"/>
        <v>0</v>
      </c>
      <c r="N20" t="s">
        <v>77</v>
      </c>
    </row>
    <row r="21" spans="3:14">
      <c r="C21" s="3" t="s">
        <v>12</v>
      </c>
      <c r="D21" s="8">
        <f>L21</f>
        <v>0</v>
      </c>
      <c r="E21" s="6">
        <v>271677.51</v>
      </c>
      <c r="F21" s="8">
        <f t="shared" si="0"/>
        <v>0</v>
      </c>
      <c r="G21" s="7">
        <f t="shared" si="1"/>
        <v>0</v>
      </c>
      <c r="J21" s="3" t="s">
        <v>12</v>
      </c>
      <c r="K21" s="8">
        <f>K19*1.25</f>
        <v>0</v>
      </c>
      <c r="L21" s="7">
        <f t="shared" si="2"/>
        <v>0</v>
      </c>
      <c r="N21" t="s">
        <v>76</v>
      </c>
    </row>
    <row r="22" spans="3:14">
      <c r="C22" s="3" t="s">
        <v>13</v>
      </c>
      <c r="D22" s="8">
        <f>L22</f>
        <v>0</v>
      </c>
      <c r="E22" s="6">
        <v>0</v>
      </c>
      <c r="F22" s="8">
        <f t="shared" si="0"/>
        <v>0</v>
      </c>
      <c r="G22" s="7">
        <f t="shared" si="1"/>
        <v>0</v>
      </c>
      <c r="J22" s="3" t="s">
        <v>13</v>
      </c>
      <c r="K22" s="8">
        <f>K19*1.35</f>
        <v>0</v>
      </c>
      <c r="L22" s="7">
        <f t="shared" si="2"/>
        <v>0</v>
      </c>
      <c r="N22" t="s">
        <v>78</v>
      </c>
    </row>
    <row r="23" spans="3:14">
      <c r="D23" s="11" t="s">
        <v>47</v>
      </c>
      <c r="E23" s="6">
        <f>SUM(E18:E22)</f>
        <v>1787632.3</v>
      </c>
      <c r="F23" s="11" t="s">
        <v>14</v>
      </c>
      <c r="G23" s="8">
        <f>SUM(G18:G22)</f>
        <v>0</v>
      </c>
    </row>
    <row r="28" spans="3:14" ht="15">
      <c r="C28" s="1" t="s">
        <v>20</v>
      </c>
    </row>
    <row r="29" spans="3:14">
      <c r="C29" t="s">
        <v>37</v>
      </c>
    </row>
    <row r="32" spans="3:14" ht="99.75">
      <c r="C32" s="4" t="s">
        <v>7</v>
      </c>
      <c r="D32" s="4" t="s">
        <v>21</v>
      </c>
      <c r="E32" s="4" t="s">
        <v>22</v>
      </c>
      <c r="F32" s="4" t="s">
        <v>8</v>
      </c>
      <c r="G32" s="4" t="s">
        <v>15</v>
      </c>
      <c r="J32" s="4" t="s">
        <v>7</v>
      </c>
      <c r="K32" s="4" t="s">
        <v>21</v>
      </c>
      <c r="L32" s="4" t="s">
        <v>16</v>
      </c>
    </row>
    <row r="33" spans="3:14">
      <c r="C33" s="3" t="s">
        <v>10</v>
      </c>
      <c r="D33" s="8">
        <f>L33</f>
        <v>0</v>
      </c>
      <c r="E33" s="6">
        <v>459930</v>
      </c>
      <c r="F33" s="8">
        <f>D33*E33</f>
        <v>0</v>
      </c>
      <c r="G33" s="7"/>
      <c r="J33" s="3" t="s">
        <v>10</v>
      </c>
      <c r="K33" s="8">
        <f>K34*0.9</f>
        <v>0</v>
      </c>
      <c r="L33" s="7"/>
      <c r="N33" t="s">
        <v>81</v>
      </c>
    </row>
    <row r="34" spans="3:14">
      <c r="C34" s="3" t="s">
        <v>9</v>
      </c>
      <c r="D34" s="8">
        <f>L34</f>
        <v>0</v>
      </c>
      <c r="E34" s="6">
        <v>886669.2</v>
      </c>
      <c r="F34" s="8">
        <f t="shared" ref="F34:F37" si="3">D34*E34</f>
        <v>0</v>
      </c>
      <c r="G34" s="7"/>
      <c r="J34" s="3" t="s">
        <v>9</v>
      </c>
      <c r="K34" s="10">
        <f>(0.85*0.125*L19)+L19</f>
        <v>0</v>
      </c>
      <c r="L34" s="7"/>
      <c r="N34" t="s">
        <v>79</v>
      </c>
    </row>
    <row r="35" spans="3:14">
      <c r="C35" s="3" t="s">
        <v>11</v>
      </c>
      <c r="D35" s="8">
        <f>L35</f>
        <v>0</v>
      </c>
      <c r="E35" s="6">
        <v>169355.59</v>
      </c>
      <c r="F35" s="8">
        <f t="shared" si="3"/>
        <v>0</v>
      </c>
      <c r="G35" s="7"/>
      <c r="J35" s="3" t="s">
        <v>11</v>
      </c>
      <c r="K35" s="8">
        <f>K34*1.15</f>
        <v>0</v>
      </c>
      <c r="L35" s="7"/>
      <c r="N35" t="s">
        <v>80</v>
      </c>
    </row>
    <row r="36" spans="3:14">
      <c r="C36" s="3" t="s">
        <v>12</v>
      </c>
      <c r="D36" s="8">
        <f>L36</f>
        <v>0</v>
      </c>
      <c r="E36" s="6">
        <v>271677.51</v>
      </c>
      <c r="F36" s="8">
        <f t="shared" si="3"/>
        <v>0</v>
      </c>
      <c r="G36" s="7"/>
      <c r="J36" s="3" t="s">
        <v>12</v>
      </c>
      <c r="K36" s="8">
        <f>K34*1.25</f>
        <v>0</v>
      </c>
      <c r="L36" s="7"/>
      <c r="N36" t="s">
        <v>83</v>
      </c>
    </row>
    <row r="37" spans="3:14">
      <c r="C37" s="3" t="s">
        <v>13</v>
      </c>
      <c r="D37" s="8">
        <f>L37</f>
        <v>0</v>
      </c>
      <c r="E37" s="6">
        <v>0</v>
      </c>
      <c r="F37" s="8">
        <f t="shared" si="3"/>
        <v>0</v>
      </c>
      <c r="G37" s="7"/>
      <c r="J37" s="3" t="s">
        <v>13</v>
      </c>
      <c r="K37" s="8">
        <f>K34*1.35</f>
        <v>0</v>
      </c>
      <c r="L37" s="7"/>
      <c r="N37" t="s">
        <v>82</v>
      </c>
    </row>
    <row r="38" spans="3:14">
      <c r="D38" s="11" t="s">
        <v>47</v>
      </c>
      <c r="E38" s="6">
        <f>SUM(E33:E37)</f>
        <v>1787632.3</v>
      </c>
      <c r="F38" s="11" t="s">
        <v>14</v>
      </c>
      <c r="G38" s="8">
        <f>SUM(G33:G37)</f>
        <v>0</v>
      </c>
    </row>
    <row r="43" spans="3:14" ht="15">
      <c r="C43" s="1" t="s">
        <v>23</v>
      </c>
    </row>
    <row r="44" spans="3:14">
      <c r="C44" t="s">
        <v>36</v>
      </c>
    </row>
    <row r="47" spans="3:14" ht="99.75">
      <c r="C47" s="4" t="s">
        <v>7</v>
      </c>
      <c r="D47" s="4" t="s">
        <v>24</v>
      </c>
      <c r="E47" s="4" t="s">
        <v>25</v>
      </c>
      <c r="F47" s="4" t="s">
        <v>8</v>
      </c>
      <c r="G47" s="4" t="s">
        <v>15</v>
      </c>
      <c r="J47" s="4" t="s">
        <v>7</v>
      </c>
      <c r="K47" s="4" t="s">
        <v>24</v>
      </c>
      <c r="L47" s="4" t="s">
        <v>16</v>
      </c>
    </row>
    <row r="48" spans="3:14">
      <c r="C48" s="3" t="s">
        <v>10</v>
      </c>
      <c r="D48" s="8">
        <f>L48</f>
        <v>0</v>
      </c>
      <c r="E48" s="6">
        <v>459930</v>
      </c>
      <c r="F48" s="8">
        <f>D48*E48</f>
        <v>0</v>
      </c>
      <c r="G48" s="7"/>
      <c r="J48" s="3" t="s">
        <v>10</v>
      </c>
      <c r="K48" s="8">
        <f>K49*0.9</f>
        <v>0</v>
      </c>
      <c r="L48" s="7"/>
      <c r="N48" t="s">
        <v>85</v>
      </c>
    </row>
    <row r="49" spans="3:14">
      <c r="C49" s="3" t="s">
        <v>9</v>
      </c>
      <c r="D49" s="8">
        <f>L49</f>
        <v>0</v>
      </c>
      <c r="E49" s="6">
        <v>886669.2</v>
      </c>
      <c r="F49" s="8">
        <f t="shared" ref="F49:F52" si="4">D49*E49</f>
        <v>0</v>
      </c>
      <c r="G49" s="7"/>
      <c r="J49" s="3" t="s">
        <v>9</v>
      </c>
      <c r="K49" s="10">
        <f>(0.85*0.125*L34)+L34</f>
        <v>0</v>
      </c>
      <c r="L49" s="7"/>
      <c r="N49" t="s">
        <v>84</v>
      </c>
    </row>
    <row r="50" spans="3:14">
      <c r="C50" s="3" t="s">
        <v>11</v>
      </c>
      <c r="D50" s="8">
        <f>L50</f>
        <v>0</v>
      </c>
      <c r="E50" s="6">
        <v>169355.59</v>
      </c>
      <c r="F50" s="8">
        <f t="shared" si="4"/>
        <v>0</v>
      </c>
      <c r="G50" s="7"/>
      <c r="J50" s="3" t="s">
        <v>11</v>
      </c>
      <c r="K50" s="8">
        <f>K49*1.15</f>
        <v>0</v>
      </c>
      <c r="L50" s="7"/>
      <c r="N50" t="s">
        <v>86</v>
      </c>
    </row>
    <row r="51" spans="3:14">
      <c r="C51" s="3" t="s">
        <v>12</v>
      </c>
      <c r="D51" s="8">
        <f>L51</f>
        <v>0</v>
      </c>
      <c r="E51" s="6">
        <v>271677.51</v>
      </c>
      <c r="F51" s="8">
        <f t="shared" si="4"/>
        <v>0</v>
      </c>
      <c r="G51" s="7"/>
      <c r="J51" s="3" t="s">
        <v>12</v>
      </c>
      <c r="K51" s="8">
        <f>K49*1.25</f>
        <v>0</v>
      </c>
      <c r="L51" s="7"/>
      <c r="N51" t="s">
        <v>87</v>
      </c>
    </row>
    <row r="52" spans="3:14">
      <c r="C52" s="3" t="s">
        <v>13</v>
      </c>
      <c r="D52" s="8">
        <f>L52</f>
        <v>0</v>
      </c>
      <c r="E52" s="6">
        <v>0</v>
      </c>
      <c r="F52" s="8">
        <f t="shared" si="4"/>
        <v>0</v>
      </c>
      <c r="G52" s="7"/>
      <c r="J52" s="3" t="s">
        <v>13</v>
      </c>
      <c r="K52" s="8">
        <f>K49*1.35</f>
        <v>0</v>
      </c>
      <c r="L52" s="7"/>
      <c r="N52" t="s">
        <v>88</v>
      </c>
    </row>
    <row r="53" spans="3:14">
      <c r="D53" s="11" t="s">
        <v>47</v>
      </c>
      <c r="E53" s="6">
        <f>SUM(E48:E52)</f>
        <v>1787632.3</v>
      </c>
      <c r="F53" s="11" t="s">
        <v>14</v>
      </c>
      <c r="G53" s="8">
        <f>SUM(G48:G52)</f>
        <v>0</v>
      </c>
    </row>
    <row r="58" spans="3:14" ht="15">
      <c r="C58" s="1" t="s">
        <v>26</v>
      </c>
    </row>
    <row r="59" spans="3:14">
      <c r="C59" t="s">
        <v>35</v>
      </c>
    </row>
    <row r="62" spans="3:14" ht="99.75">
      <c r="C62" s="4" t="s">
        <v>7</v>
      </c>
      <c r="D62" s="4" t="s">
        <v>27</v>
      </c>
      <c r="E62" s="4" t="s">
        <v>28</v>
      </c>
      <c r="F62" s="4" t="s">
        <v>8</v>
      </c>
      <c r="G62" s="4" t="s">
        <v>15</v>
      </c>
      <c r="J62" s="4" t="s">
        <v>7</v>
      </c>
      <c r="K62" s="4" t="s">
        <v>27</v>
      </c>
      <c r="L62" s="4" t="s">
        <v>16</v>
      </c>
    </row>
    <row r="63" spans="3:14">
      <c r="C63" s="3" t="s">
        <v>10</v>
      </c>
      <c r="D63" s="8">
        <f>L63</f>
        <v>0</v>
      </c>
      <c r="E63" s="6">
        <v>459930</v>
      </c>
      <c r="F63" s="8">
        <f>D63*E63</f>
        <v>0</v>
      </c>
      <c r="G63" s="7"/>
      <c r="J63" s="3" t="s">
        <v>10</v>
      </c>
      <c r="K63" s="8">
        <f>K64*0.9</f>
        <v>0</v>
      </c>
      <c r="L63" s="7"/>
      <c r="N63" t="s">
        <v>89</v>
      </c>
    </row>
    <row r="64" spans="3:14">
      <c r="C64" s="3" t="s">
        <v>9</v>
      </c>
      <c r="D64" s="8">
        <f>L64</f>
        <v>0</v>
      </c>
      <c r="E64" s="6">
        <v>886669.2</v>
      </c>
      <c r="F64" s="8">
        <f t="shared" ref="F64:F67" si="5">D64*E64</f>
        <v>0</v>
      </c>
      <c r="G64" s="7"/>
      <c r="J64" s="3" t="s">
        <v>9</v>
      </c>
      <c r="K64" s="10">
        <f>(0.85*0.125*L49)+L49</f>
        <v>0</v>
      </c>
      <c r="L64" s="7"/>
      <c r="N64" t="s">
        <v>90</v>
      </c>
    </row>
    <row r="65" spans="3:14">
      <c r="C65" s="3" t="s">
        <v>11</v>
      </c>
      <c r="D65" s="8">
        <f>L65</f>
        <v>0</v>
      </c>
      <c r="E65" s="6">
        <v>169355.59</v>
      </c>
      <c r="F65" s="8">
        <f t="shared" si="5"/>
        <v>0</v>
      </c>
      <c r="G65" s="7"/>
      <c r="J65" s="3" t="s">
        <v>11</v>
      </c>
      <c r="K65" s="8">
        <f>K64*1.15</f>
        <v>0</v>
      </c>
      <c r="L65" s="7"/>
      <c r="N65" t="s">
        <v>91</v>
      </c>
    </row>
    <row r="66" spans="3:14">
      <c r="C66" s="3" t="s">
        <v>12</v>
      </c>
      <c r="D66" s="8">
        <f>L66</f>
        <v>0</v>
      </c>
      <c r="E66" s="6">
        <v>271677.51</v>
      </c>
      <c r="F66" s="8">
        <f t="shared" si="5"/>
        <v>0</v>
      </c>
      <c r="G66" s="7"/>
      <c r="J66" s="3" t="s">
        <v>12</v>
      </c>
      <c r="K66" s="8">
        <f>K64*1.25</f>
        <v>0</v>
      </c>
      <c r="L66" s="7"/>
      <c r="N66" t="s">
        <v>92</v>
      </c>
    </row>
    <row r="67" spans="3:14">
      <c r="C67" s="3" t="s">
        <v>13</v>
      </c>
      <c r="D67" s="8">
        <f>L67</f>
        <v>0</v>
      </c>
      <c r="E67" s="6">
        <v>0</v>
      </c>
      <c r="F67" s="8">
        <f t="shared" si="5"/>
        <v>0</v>
      </c>
      <c r="G67" s="7"/>
      <c r="J67" s="3" t="s">
        <v>13</v>
      </c>
      <c r="K67" s="8">
        <f>K64*1.35</f>
        <v>0</v>
      </c>
      <c r="L67" s="7"/>
      <c r="N67" t="s">
        <v>93</v>
      </c>
    </row>
    <row r="68" spans="3:14">
      <c r="D68" s="11" t="s">
        <v>47</v>
      </c>
      <c r="E68" s="6">
        <f>SUM(E63:E67)</f>
        <v>1787632.3</v>
      </c>
      <c r="F68" s="11" t="s">
        <v>14</v>
      </c>
      <c r="G68" s="8">
        <f>SUM(G63:G67)</f>
        <v>0</v>
      </c>
    </row>
    <row r="72" spans="3:14" ht="15">
      <c r="C72" s="1" t="s">
        <v>29</v>
      </c>
    </row>
    <row r="73" spans="3:14">
      <c r="C73" t="s">
        <v>34</v>
      </c>
    </row>
    <row r="76" spans="3:14" ht="99.75">
      <c r="C76" s="4" t="s">
        <v>7</v>
      </c>
      <c r="D76" s="4" t="s">
        <v>31</v>
      </c>
      <c r="E76" s="4" t="s">
        <v>32</v>
      </c>
      <c r="F76" s="4" t="s">
        <v>8</v>
      </c>
      <c r="G76" s="4" t="s">
        <v>15</v>
      </c>
      <c r="J76" s="4" t="s">
        <v>7</v>
      </c>
      <c r="K76" s="4" t="s">
        <v>31</v>
      </c>
      <c r="L76" s="4" t="s">
        <v>16</v>
      </c>
    </row>
    <row r="77" spans="3:14">
      <c r="C77" s="3" t="s">
        <v>10</v>
      </c>
      <c r="D77" s="8">
        <f>L77</f>
        <v>0</v>
      </c>
      <c r="E77" s="6">
        <v>459930</v>
      </c>
      <c r="F77" s="8">
        <f>D77*E77</f>
        <v>0</v>
      </c>
      <c r="G77" s="7"/>
      <c r="J77" s="3" t="s">
        <v>10</v>
      </c>
      <c r="K77" s="8">
        <f>K78*0.9</f>
        <v>0</v>
      </c>
      <c r="L77" s="7"/>
      <c r="N77" t="s">
        <v>94</v>
      </c>
    </row>
    <row r="78" spans="3:14">
      <c r="C78" s="3" t="s">
        <v>9</v>
      </c>
      <c r="D78" s="8">
        <f>L78</f>
        <v>0</v>
      </c>
      <c r="E78" s="6">
        <v>886669.2</v>
      </c>
      <c r="F78" s="8">
        <f t="shared" ref="F78:F81" si="6">D78*E78</f>
        <v>0</v>
      </c>
      <c r="G78" s="7"/>
      <c r="J78" s="3" t="s">
        <v>9</v>
      </c>
      <c r="K78" s="10">
        <f>(0.85*0.125*L64)+L64</f>
        <v>0</v>
      </c>
      <c r="L78" s="7"/>
      <c r="N78" t="s">
        <v>95</v>
      </c>
    </row>
    <row r="79" spans="3:14">
      <c r="C79" s="3" t="s">
        <v>11</v>
      </c>
      <c r="D79" s="8">
        <f>L79</f>
        <v>0</v>
      </c>
      <c r="E79" s="6">
        <v>169355.59</v>
      </c>
      <c r="F79" s="8">
        <f t="shared" si="6"/>
        <v>0</v>
      </c>
      <c r="G79" s="7"/>
      <c r="J79" s="3" t="s">
        <v>11</v>
      </c>
      <c r="K79" s="8">
        <f>K78*1.15</f>
        <v>0</v>
      </c>
      <c r="L79" s="7"/>
      <c r="N79" t="s">
        <v>96</v>
      </c>
    </row>
    <row r="80" spans="3:14">
      <c r="C80" s="3" t="s">
        <v>12</v>
      </c>
      <c r="D80" s="8">
        <f>L80</f>
        <v>0</v>
      </c>
      <c r="E80" s="6">
        <v>271677.51</v>
      </c>
      <c r="F80" s="8">
        <f t="shared" si="6"/>
        <v>0</v>
      </c>
      <c r="G80" s="7"/>
      <c r="J80" s="3" t="s">
        <v>12</v>
      </c>
      <c r="K80" s="8">
        <f>K78*1.25</f>
        <v>0</v>
      </c>
      <c r="L80" s="7"/>
      <c r="N80" t="s">
        <v>97</v>
      </c>
    </row>
    <row r="81" spans="3:14">
      <c r="C81" s="3" t="s">
        <v>13</v>
      </c>
      <c r="D81" s="8">
        <f>L81</f>
        <v>0</v>
      </c>
      <c r="E81" s="6">
        <v>0</v>
      </c>
      <c r="F81" s="8">
        <f t="shared" si="6"/>
        <v>0</v>
      </c>
      <c r="G81" s="7"/>
      <c r="J81" s="3" t="s">
        <v>13</v>
      </c>
      <c r="K81" s="8">
        <f>K78*1.35</f>
        <v>0</v>
      </c>
      <c r="L81" s="7"/>
      <c r="N81" t="s">
        <v>98</v>
      </c>
    </row>
    <row r="82" spans="3:14">
      <c r="D82" s="11" t="s">
        <v>47</v>
      </c>
      <c r="E82" s="6">
        <f>SUM(E77:E81)</f>
        <v>1787632.3</v>
      </c>
      <c r="F82" s="11" t="s">
        <v>14</v>
      </c>
      <c r="G82" s="8">
        <f>SUM(G77:G81)</f>
        <v>0</v>
      </c>
    </row>
    <row r="87" spans="3:14" ht="15">
      <c r="C87" s="1" t="s">
        <v>30</v>
      </c>
    </row>
    <row r="88" spans="3:14">
      <c r="C88" t="s">
        <v>33</v>
      </c>
    </row>
    <row r="91" spans="3:14" ht="99.75">
      <c r="C91" s="4" t="s">
        <v>7</v>
      </c>
      <c r="D91" s="4" t="s">
        <v>99</v>
      </c>
      <c r="E91" s="4" t="s">
        <v>100</v>
      </c>
      <c r="F91" s="4" t="s">
        <v>8</v>
      </c>
      <c r="G91" s="4" t="s">
        <v>15</v>
      </c>
      <c r="J91" s="4" t="s">
        <v>7</v>
      </c>
      <c r="K91" s="4" t="s">
        <v>99</v>
      </c>
      <c r="L91" s="4" t="s">
        <v>16</v>
      </c>
    </row>
    <row r="92" spans="3:14">
      <c r="C92" s="3" t="s">
        <v>10</v>
      </c>
      <c r="D92" s="8">
        <f>L92</f>
        <v>0</v>
      </c>
      <c r="E92" s="6">
        <v>459930</v>
      </c>
      <c r="F92" s="8">
        <f>D92*E92</f>
        <v>0</v>
      </c>
      <c r="G92" s="7"/>
      <c r="J92" s="3" t="s">
        <v>10</v>
      </c>
      <c r="K92" s="8">
        <f>K93*0.9</f>
        <v>0</v>
      </c>
      <c r="L92" s="7"/>
      <c r="N92" t="s">
        <v>101</v>
      </c>
    </row>
    <row r="93" spans="3:14">
      <c r="C93" s="3" t="s">
        <v>9</v>
      </c>
      <c r="D93" s="8">
        <f>L93</f>
        <v>0</v>
      </c>
      <c r="E93" s="6">
        <v>886669.2</v>
      </c>
      <c r="F93" s="8">
        <f t="shared" ref="F93:F96" si="7">D93*E93</f>
        <v>0</v>
      </c>
      <c r="G93" s="7"/>
      <c r="J93" s="3" t="s">
        <v>9</v>
      </c>
      <c r="K93" s="10">
        <f>(0.85*0.125*L78)+L78</f>
        <v>0</v>
      </c>
      <c r="L93" s="7"/>
      <c r="N93" t="s">
        <v>102</v>
      </c>
    </row>
    <row r="94" spans="3:14">
      <c r="C94" s="3" t="s">
        <v>11</v>
      </c>
      <c r="D94" s="8">
        <f>L94</f>
        <v>0</v>
      </c>
      <c r="E94" s="6">
        <v>169355.59</v>
      </c>
      <c r="F94" s="8">
        <f t="shared" si="7"/>
        <v>0</v>
      </c>
      <c r="G94" s="7"/>
      <c r="J94" s="3" t="s">
        <v>11</v>
      </c>
      <c r="K94" s="8">
        <f>K93*1.15</f>
        <v>0</v>
      </c>
      <c r="L94" s="7"/>
      <c r="N94" t="s">
        <v>103</v>
      </c>
    </row>
    <row r="95" spans="3:14">
      <c r="C95" s="3" t="s">
        <v>12</v>
      </c>
      <c r="D95" s="8">
        <f>L95</f>
        <v>0</v>
      </c>
      <c r="E95" s="6">
        <v>271677.51</v>
      </c>
      <c r="F95" s="8">
        <f t="shared" si="7"/>
        <v>0</v>
      </c>
      <c r="G95" s="7"/>
      <c r="J95" s="3" t="s">
        <v>12</v>
      </c>
      <c r="K95" s="8">
        <f>K93*1.25</f>
        <v>0</v>
      </c>
      <c r="L95" s="7"/>
      <c r="N95" t="s">
        <v>104</v>
      </c>
    </row>
    <row r="96" spans="3:14">
      <c r="C96" s="3" t="s">
        <v>13</v>
      </c>
      <c r="D96" s="8">
        <f>L96</f>
        <v>0</v>
      </c>
      <c r="E96" s="6">
        <v>0</v>
      </c>
      <c r="F96" s="8">
        <f t="shared" si="7"/>
        <v>0</v>
      </c>
      <c r="G96" s="7"/>
      <c r="J96" s="3" t="s">
        <v>13</v>
      </c>
      <c r="K96" s="8">
        <f>K93*1.35</f>
        <v>0</v>
      </c>
      <c r="L96" s="7"/>
      <c r="N96" t="s">
        <v>105</v>
      </c>
    </row>
    <row r="97" spans="4:7">
      <c r="D97" s="11" t="s">
        <v>47</v>
      </c>
      <c r="E97" s="6">
        <f>SUM(E92:E96)</f>
        <v>1787632.3</v>
      </c>
      <c r="F97" s="11" t="s">
        <v>14</v>
      </c>
      <c r="G97" s="8">
        <f>SUM(G92:G96)</f>
        <v>0</v>
      </c>
    </row>
  </sheetData>
  <mergeCells count="3">
    <mergeCell ref="C2:G2"/>
    <mergeCell ref="L10:O11"/>
    <mergeCell ref="P10:P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P65"/>
  <sheetViews>
    <sheetView workbookViewId="0">
      <selection activeCell="J21" sqref="J21"/>
    </sheetView>
  </sheetViews>
  <sheetFormatPr defaultRowHeight="14.25"/>
  <cols>
    <col min="3" max="3" width="14.375" bestFit="1" customWidth="1"/>
    <col min="4" max="4" width="9.125" bestFit="1" customWidth="1"/>
    <col min="5" max="5" width="15.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5" t="s">
        <v>68</v>
      </c>
      <c r="D2" s="25"/>
      <c r="E2" s="25"/>
      <c r="F2" s="25"/>
    </row>
    <row r="4" spans="3:15" ht="15">
      <c r="C4" s="1" t="s">
        <v>40</v>
      </c>
    </row>
    <row r="5" spans="3:15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3:15" ht="18">
      <c r="C7" s="2" t="s">
        <v>41</v>
      </c>
    </row>
    <row r="8" spans="3:15">
      <c r="C8" t="s">
        <v>107</v>
      </c>
    </row>
    <row r="10" spans="3:15" ht="28.5">
      <c r="C10" s="20"/>
      <c r="D10" s="12"/>
      <c r="E10" s="4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5" t="s">
        <v>66</v>
      </c>
    </row>
    <row r="11" spans="3:15">
      <c r="D11" s="21"/>
      <c r="E11" s="9">
        <f>F21</f>
        <v>0</v>
      </c>
      <c r="F11" s="9">
        <f>F32</f>
        <v>0</v>
      </c>
      <c r="G11" s="9">
        <f>F43</f>
        <v>0</v>
      </c>
      <c r="H11" s="9">
        <f>F54</f>
        <v>0</v>
      </c>
      <c r="I11" s="9">
        <f>F65</f>
        <v>0</v>
      </c>
      <c r="J11" s="9">
        <f>E11+F11+G11+H11+I11</f>
        <v>0</v>
      </c>
    </row>
    <row r="15" spans="3:15" ht="15">
      <c r="C15" s="1" t="s">
        <v>51</v>
      </c>
    </row>
    <row r="16" spans="3:15">
      <c r="C16" t="s">
        <v>108</v>
      </c>
      <c r="J16" s="22"/>
    </row>
    <row r="19" spans="3:16" ht="28.5">
      <c r="C19" s="4" t="s">
        <v>49</v>
      </c>
      <c r="D19" s="4" t="s">
        <v>48</v>
      </c>
      <c r="E19" s="4" t="s">
        <v>50</v>
      </c>
      <c r="F19" s="4" t="s">
        <v>8</v>
      </c>
      <c r="G19" s="15"/>
      <c r="H19" s="15"/>
      <c r="I19" s="15"/>
      <c r="J19" s="15"/>
      <c r="K19" s="15"/>
      <c r="L19" s="15"/>
    </row>
    <row r="20" spans="3:16">
      <c r="C20" s="3" t="s">
        <v>52</v>
      </c>
      <c r="D20" s="17">
        <f>' I Czp - zamówienie podstawowe'!G38/' I Czp - zamówienie podstawowe'!E38</f>
        <v>0</v>
      </c>
      <c r="E20" s="17">
        <v>60000</v>
      </c>
      <c r="F20" s="10">
        <f>D20*E20</f>
        <v>0</v>
      </c>
      <c r="G20" s="15"/>
      <c r="H20" s="20"/>
      <c r="I20" s="20"/>
      <c r="J20" s="20"/>
      <c r="K20" s="20"/>
      <c r="L20" s="15"/>
    </row>
    <row r="21" spans="3:16" ht="57">
      <c r="C21" s="15"/>
      <c r="D21" s="16"/>
      <c r="E21" s="13" t="s">
        <v>53</v>
      </c>
      <c r="F21" s="14"/>
      <c r="G21" s="15"/>
      <c r="H21" s="15"/>
      <c r="I21" s="23"/>
      <c r="J21" s="23"/>
      <c r="K21" s="23"/>
      <c r="L21" s="15"/>
    </row>
    <row r="22" spans="3:16">
      <c r="C22" s="15"/>
      <c r="D22" s="16"/>
      <c r="E22" s="23"/>
      <c r="F22" s="23"/>
      <c r="G22" s="15"/>
      <c r="H22" s="15"/>
      <c r="I22" s="23"/>
      <c r="J22" s="23"/>
      <c r="K22" s="23"/>
      <c r="L22" s="15"/>
    </row>
    <row r="23" spans="3:16">
      <c r="C23" s="15"/>
      <c r="D23" s="16"/>
      <c r="E23" s="23"/>
      <c r="F23" s="23"/>
      <c r="G23" s="15"/>
      <c r="H23" s="15"/>
      <c r="I23" s="23"/>
      <c r="J23" s="23"/>
      <c r="K23" s="23"/>
      <c r="L23" s="15"/>
      <c r="M23" s="15"/>
      <c r="N23" s="16"/>
      <c r="O23" s="16"/>
      <c r="P23" s="16"/>
    </row>
    <row r="24" spans="3:16">
      <c r="C24" s="15"/>
      <c r="D24" s="15"/>
      <c r="E24" s="15"/>
      <c r="F24" s="23"/>
      <c r="G24" s="15"/>
      <c r="H24" s="15"/>
      <c r="I24" s="15"/>
      <c r="J24" s="15"/>
      <c r="K24" s="23"/>
      <c r="L24" s="15"/>
    </row>
    <row r="25" spans="3:16">
      <c r="C25" s="15"/>
      <c r="D25" s="15"/>
      <c r="E25" s="15"/>
      <c r="F25" s="23"/>
      <c r="G25" s="15"/>
      <c r="H25" s="15"/>
      <c r="I25" s="15"/>
      <c r="J25" s="15"/>
      <c r="K25" s="23"/>
      <c r="L25" s="15"/>
    </row>
    <row r="26" spans="3:16" ht="15">
      <c r="C26" s="1" t="s">
        <v>54</v>
      </c>
      <c r="H26" s="15"/>
      <c r="I26" s="15"/>
      <c r="J26" s="15"/>
      <c r="K26" s="15"/>
      <c r="L26" s="15"/>
    </row>
    <row r="27" spans="3:16">
      <c r="C27" t="s">
        <v>109</v>
      </c>
      <c r="H27" s="15"/>
      <c r="I27" s="15"/>
      <c r="J27" s="24"/>
      <c r="K27" s="15"/>
      <c r="L27" s="15"/>
    </row>
    <row r="28" spans="3:16">
      <c r="H28" s="15"/>
      <c r="I28" s="15"/>
      <c r="J28" s="15"/>
      <c r="K28" s="15"/>
      <c r="L28" s="15"/>
    </row>
    <row r="30" spans="3:16" ht="28.5">
      <c r="C30" s="4" t="s">
        <v>49</v>
      </c>
      <c r="D30" s="4" t="s">
        <v>48</v>
      </c>
      <c r="E30" s="4" t="s">
        <v>50</v>
      </c>
      <c r="F30" s="4" t="s">
        <v>8</v>
      </c>
      <c r="G30" s="15"/>
    </row>
    <row r="31" spans="3:16">
      <c r="C31" s="3" t="s">
        <v>55</v>
      </c>
      <c r="D31" s="17">
        <f>' I Czp - zamówienie podstawowe'!G53/' I Czp - zamówienie podstawowe'!E53</f>
        <v>0</v>
      </c>
      <c r="E31" s="17">
        <v>120000</v>
      </c>
      <c r="F31" s="10">
        <f>D31*E31</f>
        <v>0</v>
      </c>
      <c r="G31" s="15"/>
    </row>
    <row r="32" spans="3:16" ht="57">
      <c r="C32" s="15"/>
      <c r="D32" s="16"/>
      <c r="E32" s="13" t="s">
        <v>59</v>
      </c>
      <c r="F32" s="14"/>
      <c r="G32" s="15"/>
    </row>
    <row r="37" spans="3:6" ht="15">
      <c r="C37" s="1" t="s">
        <v>56</v>
      </c>
    </row>
    <row r="38" spans="3:6">
      <c r="C38" t="s">
        <v>110</v>
      </c>
    </row>
    <row r="41" spans="3:6" ht="28.5">
      <c r="C41" s="4" t="s">
        <v>49</v>
      </c>
      <c r="D41" s="4" t="s">
        <v>48</v>
      </c>
      <c r="E41" s="4" t="s">
        <v>50</v>
      </c>
      <c r="F41" s="4" t="s">
        <v>8</v>
      </c>
    </row>
    <row r="42" spans="3:6">
      <c r="C42" s="3" t="s">
        <v>57</v>
      </c>
      <c r="D42" s="17">
        <f>' I Czp - zamówienie podstawowe'!G68/' I Czp - zamówienie podstawowe'!E68</f>
        <v>0</v>
      </c>
      <c r="E42" s="17">
        <v>180000</v>
      </c>
      <c r="F42" s="10">
        <f>D42*E42</f>
        <v>0</v>
      </c>
    </row>
    <row r="43" spans="3:6" ht="57">
      <c r="C43" s="15"/>
      <c r="D43" s="16"/>
      <c r="E43" s="13" t="s">
        <v>58</v>
      </c>
      <c r="F43" s="14"/>
    </row>
    <row r="44" spans="3:6">
      <c r="C44" s="15"/>
      <c r="D44" s="16"/>
      <c r="E44" s="23"/>
      <c r="F44" s="23"/>
    </row>
    <row r="45" spans="3:6">
      <c r="C45" s="15"/>
      <c r="D45" s="16"/>
      <c r="E45" s="23"/>
      <c r="F45" s="23"/>
    </row>
    <row r="46" spans="3:6">
      <c r="C46" s="15"/>
      <c r="D46" s="15"/>
      <c r="E46" s="15"/>
      <c r="F46" s="23"/>
    </row>
    <row r="47" spans="3:6">
      <c r="C47" s="15"/>
      <c r="D47" s="15"/>
      <c r="E47" s="15"/>
      <c r="F47" s="23"/>
    </row>
    <row r="48" spans="3:6" ht="15">
      <c r="C48" s="1" t="s">
        <v>60</v>
      </c>
    </row>
    <row r="49" spans="3:6">
      <c r="C49" t="s">
        <v>111</v>
      </c>
    </row>
    <row r="52" spans="3:6" ht="28.5">
      <c r="C52" s="4" t="s">
        <v>49</v>
      </c>
      <c r="D52" s="4" t="s">
        <v>48</v>
      </c>
      <c r="E52" s="4" t="s">
        <v>50</v>
      </c>
      <c r="F52" s="4" t="s">
        <v>8</v>
      </c>
    </row>
    <row r="53" spans="3:6">
      <c r="C53" s="3" t="s">
        <v>61</v>
      </c>
      <c r="D53" s="17">
        <f>' I Czp - zamówienie podstawowe'!G82/' I Czp - zamówienie podstawowe'!E82</f>
        <v>0</v>
      </c>
      <c r="E53" s="17">
        <v>240000</v>
      </c>
      <c r="F53" s="10">
        <f>D53*E53</f>
        <v>0</v>
      </c>
    </row>
    <row r="54" spans="3:6" ht="57">
      <c r="C54" s="15"/>
      <c r="D54" s="16"/>
      <c r="E54" s="13" t="s">
        <v>62</v>
      </c>
      <c r="F54" s="14"/>
    </row>
    <row r="59" spans="3:6" ht="15">
      <c r="C59" s="1" t="s">
        <v>63</v>
      </c>
    </row>
    <row r="60" spans="3:6">
      <c r="C60" t="s">
        <v>112</v>
      </c>
    </row>
    <row r="63" spans="3:6" ht="28.5">
      <c r="C63" s="4" t="s">
        <v>49</v>
      </c>
      <c r="D63" s="4" t="s">
        <v>48</v>
      </c>
      <c r="E63" s="4" t="s">
        <v>50</v>
      </c>
      <c r="F63" s="4" t="s">
        <v>8</v>
      </c>
    </row>
    <row r="64" spans="3:6">
      <c r="C64" s="3" t="s">
        <v>64</v>
      </c>
      <c r="D64" s="17">
        <f>' I Czp - zamówienie podstawowe'!G97/' I Czp - zamówienie podstawowe'!E97</f>
        <v>0</v>
      </c>
      <c r="E64" s="17">
        <v>240000</v>
      </c>
      <c r="F64" s="10">
        <f>D64*E64</f>
        <v>0</v>
      </c>
    </row>
    <row r="65" spans="3:6" ht="57">
      <c r="C65" s="15"/>
      <c r="D65" s="16"/>
      <c r="E65" s="13" t="s">
        <v>65</v>
      </c>
      <c r="F65" s="14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P97"/>
  <sheetViews>
    <sheetView topLeftCell="A82" workbookViewId="0">
      <selection activeCell="E92" sqref="E92:E96"/>
    </sheetView>
  </sheetViews>
  <sheetFormatPr defaultRowHeight="14.25"/>
  <cols>
    <col min="3" max="3" width="14.375" bestFit="1" customWidth="1"/>
    <col min="4" max="4" width="12.625" bestFit="1" customWidth="1"/>
    <col min="5" max="6" width="11.375" bestFit="1" customWidth="1"/>
    <col min="7" max="7" width="14.375" bestFit="1" customWidth="1"/>
    <col min="9" max="9" width="11.75" customWidth="1"/>
    <col min="10" max="10" width="14.375" bestFit="1" customWidth="1"/>
    <col min="14" max="14" width="15.625" customWidth="1"/>
  </cols>
  <sheetData>
    <row r="2" spans="3:16" ht="15">
      <c r="C2" s="25" t="s">
        <v>69</v>
      </c>
      <c r="D2" s="25"/>
      <c r="E2" s="25"/>
      <c r="F2" s="25"/>
      <c r="G2" s="25"/>
    </row>
    <row r="4" spans="3:16" ht="15">
      <c r="C4" s="1" t="s">
        <v>40</v>
      </c>
    </row>
    <row r="5" spans="3:16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7" spans="3:16" ht="18">
      <c r="C7" s="2" t="s">
        <v>0</v>
      </c>
    </row>
    <row r="8" spans="3:16">
      <c r="C8" t="s">
        <v>106</v>
      </c>
    </row>
    <row r="9" spans="3:16" ht="15" thickBot="1"/>
    <row r="10" spans="3:16" ht="28.5"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39</v>
      </c>
      <c r="I10" s="5" t="s">
        <v>6</v>
      </c>
      <c r="L10" s="26" t="s">
        <v>70</v>
      </c>
      <c r="M10" s="27"/>
      <c r="N10" s="27"/>
      <c r="O10" s="27"/>
      <c r="P10" s="30">
        <v>0</v>
      </c>
    </row>
    <row r="11" spans="3:16" ht="15" thickBot="1">
      <c r="C11" s="9">
        <f>G23</f>
        <v>0</v>
      </c>
      <c r="D11" s="9">
        <f>G38</f>
        <v>0</v>
      </c>
      <c r="E11" s="9">
        <f>G53</f>
        <v>0</v>
      </c>
      <c r="F11" s="9">
        <f>G68</f>
        <v>0</v>
      </c>
      <c r="G11" s="9">
        <f>G82</f>
        <v>0</v>
      </c>
      <c r="H11" s="9">
        <f>G97</f>
        <v>0</v>
      </c>
      <c r="I11" s="9">
        <f>SUM(C11:H11)</f>
        <v>0</v>
      </c>
      <c r="L11" s="28"/>
      <c r="M11" s="29"/>
      <c r="N11" s="29"/>
      <c r="O11" s="29"/>
      <c r="P11" s="31"/>
    </row>
    <row r="13" spans="3:16" ht="15">
      <c r="C13" s="1" t="s">
        <v>17</v>
      </c>
    </row>
    <row r="14" spans="3:16">
      <c r="C14" t="s">
        <v>38</v>
      </c>
    </row>
    <row r="17" spans="3:14" ht="99.75">
      <c r="C17" s="4" t="s">
        <v>7</v>
      </c>
      <c r="D17" s="4" t="s">
        <v>18</v>
      </c>
      <c r="E17" s="4" t="s">
        <v>19</v>
      </c>
      <c r="F17" s="4" t="s">
        <v>8</v>
      </c>
      <c r="G17" s="4" t="s">
        <v>15</v>
      </c>
      <c r="J17" s="4" t="s">
        <v>7</v>
      </c>
      <c r="K17" s="4" t="s">
        <v>18</v>
      </c>
      <c r="L17" s="4" t="s">
        <v>16</v>
      </c>
    </row>
    <row r="18" spans="3:14">
      <c r="C18" s="3" t="s">
        <v>10</v>
      </c>
      <c r="D18" s="8">
        <f>L18</f>
        <v>0</v>
      </c>
      <c r="E18" s="6">
        <v>426629.03</v>
      </c>
      <c r="F18" s="8">
        <f>D18*E18</f>
        <v>0</v>
      </c>
      <c r="G18" s="7"/>
      <c r="J18" s="3" t="s">
        <v>10</v>
      </c>
      <c r="K18" s="8">
        <f>K19*0.9</f>
        <v>0</v>
      </c>
      <c r="L18" s="7"/>
      <c r="N18" t="s">
        <v>74</v>
      </c>
    </row>
    <row r="19" spans="3:14" ht="14.25" customHeight="1">
      <c r="C19" s="3" t="s">
        <v>9</v>
      </c>
      <c r="D19" s="8">
        <f>L19</f>
        <v>0</v>
      </c>
      <c r="E19" s="6">
        <v>683653.48</v>
      </c>
      <c r="F19" s="8">
        <f t="shared" ref="F19:F22" si="0">D19*E19</f>
        <v>0</v>
      </c>
      <c r="G19" s="7"/>
      <c r="J19" s="3" t="s">
        <v>9</v>
      </c>
      <c r="K19" s="10">
        <f>(0.85*0.125*P10)+P10</f>
        <v>0</v>
      </c>
      <c r="L19" s="7"/>
      <c r="N19" t="s">
        <v>75</v>
      </c>
    </row>
    <row r="20" spans="3:14">
      <c r="C20" s="3" t="s">
        <v>11</v>
      </c>
      <c r="D20" s="8">
        <f>L20</f>
        <v>0</v>
      </c>
      <c r="E20" s="6">
        <v>252395.87</v>
      </c>
      <c r="F20" s="8">
        <f t="shared" si="0"/>
        <v>0</v>
      </c>
      <c r="G20" s="7"/>
      <c r="J20" s="3" t="s">
        <v>11</v>
      </c>
      <c r="K20" s="8">
        <f>K19*1.15</f>
        <v>0</v>
      </c>
      <c r="L20" s="7"/>
      <c r="N20" t="s">
        <v>77</v>
      </c>
    </row>
    <row r="21" spans="3:14">
      <c r="C21" s="3" t="s">
        <v>12</v>
      </c>
      <c r="D21" s="8">
        <f>L21</f>
        <v>0</v>
      </c>
      <c r="E21" s="6">
        <v>327606.68</v>
      </c>
      <c r="F21" s="8">
        <f t="shared" si="0"/>
        <v>0</v>
      </c>
      <c r="G21" s="7"/>
      <c r="J21" s="3" t="s">
        <v>12</v>
      </c>
      <c r="K21" s="8">
        <f>K19*1.25</f>
        <v>0</v>
      </c>
      <c r="L21" s="7"/>
      <c r="N21" t="s">
        <v>76</v>
      </c>
    </row>
    <row r="22" spans="3:14">
      <c r="C22" s="3" t="s">
        <v>13</v>
      </c>
      <c r="D22" s="8">
        <f>L22</f>
        <v>0</v>
      </c>
      <c r="E22" s="6">
        <v>0</v>
      </c>
      <c r="F22" s="8">
        <f t="shared" si="0"/>
        <v>0</v>
      </c>
      <c r="G22" s="7"/>
      <c r="J22" s="3" t="s">
        <v>13</v>
      </c>
      <c r="K22" s="8">
        <f>K19*1.35</f>
        <v>0</v>
      </c>
      <c r="L22" s="7"/>
      <c r="N22" t="s">
        <v>78</v>
      </c>
    </row>
    <row r="23" spans="3:14">
      <c r="D23" s="11" t="s">
        <v>47</v>
      </c>
      <c r="E23" s="6">
        <f>SUM(E18:E22)</f>
        <v>1690285.0599999998</v>
      </c>
      <c r="F23" s="11" t="s">
        <v>14</v>
      </c>
      <c r="G23" s="8">
        <f>SUM(G18:G22)</f>
        <v>0</v>
      </c>
    </row>
    <row r="28" spans="3:14" ht="15">
      <c r="C28" s="1" t="s">
        <v>20</v>
      </c>
    </row>
    <row r="29" spans="3:14">
      <c r="C29" t="s">
        <v>37</v>
      </c>
    </row>
    <row r="32" spans="3:14" ht="99.75">
      <c r="C32" s="4" t="s">
        <v>7</v>
      </c>
      <c r="D32" s="4" t="s">
        <v>21</v>
      </c>
      <c r="E32" s="4" t="s">
        <v>22</v>
      </c>
      <c r="F32" s="4" t="s">
        <v>8</v>
      </c>
      <c r="G32" s="4" t="s">
        <v>15</v>
      </c>
      <c r="J32" s="4" t="s">
        <v>7</v>
      </c>
      <c r="K32" s="4" t="s">
        <v>21</v>
      </c>
      <c r="L32" s="4" t="s">
        <v>16</v>
      </c>
    </row>
    <row r="33" spans="3:14">
      <c r="C33" s="3" t="s">
        <v>10</v>
      </c>
      <c r="D33" s="8">
        <f>L33</f>
        <v>0</v>
      </c>
      <c r="E33" s="6">
        <v>426629.03</v>
      </c>
      <c r="F33" s="8">
        <f>D33*E33</f>
        <v>0</v>
      </c>
      <c r="G33" s="7"/>
      <c r="J33" s="3" t="s">
        <v>10</v>
      </c>
      <c r="K33" s="8">
        <f>K34*0.9</f>
        <v>0</v>
      </c>
      <c r="L33" s="7"/>
      <c r="N33" t="s">
        <v>81</v>
      </c>
    </row>
    <row r="34" spans="3:14">
      <c r="C34" s="3" t="s">
        <v>9</v>
      </c>
      <c r="D34" s="8">
        <f>L34</f>
        <v>0</v>
      </c>
      <c r="E34" s="6">
        <v>683653.48</v>
      </c>
      <c r="F34" s="8">
        <f t="shared" ref="F34:F37" si="1">D34*E34</f>
        <v>0</v>
      </c>
      <c r="G34" s="7"/>
      <c r="J34" s="3" t="s">
        <v>9</v>
      </c>
      <c r="K34" s="10">
        <f>(0.85*0.125*L19)+L19</f>
        <v>0</v>
      </c>
      <c r="L34" s="7"/>
      <c r="N34" t="s">
        <v>79</v>
      </c>
    </row>
    <row r="35" spans="3:14">
      <c r="C35" s="3" t="s">
        <v>11</v>
      </c>
      <c r="D35" s="8">
        <f>L35</f>
        <v>0</v>
      </c>
      <c r="E35" s="6">
        <v>252395.87</v>
      </c>
      <c r="F35" s="8">
        <f t="shared" si="1"/>
        <v>0</v>
      </c>
      <c r="G35" s="7"/>
      <c r="J35" s="3" t="s">
        <v>11</v>
      </c>
      <c r="K35" s="8">
        <f>K34*1.15</f>
        <v>0</v>
      </c>
      <c r="L35" s="7"/>
      <c r="N35" t="s">
        <v>80</v>
      </c>
    </row>
    <row r="36" spans="3:14">
      <c r="C36" s="3" t="s">
        <v>12</v>
      </c>
      <c r="D36" s="8">
        <f>L36</f>
        <v>0</v>
      </c>
      <c r="E36" s="6">
        <v>327606.68</v>
      </c>
      <c r="F36" s="8">
        <f t="shared" si="1"/>
        <v>0</v>
      </c>
      <c r="G36" s="7"/>
      <c r="J36" s="3" t="s">
        <v>12</v>
      </c>
      <c r="K36" s="8">
        <f>K34*1.25</f>
        <v>0</v>
      </c>
      <c r="L36" s="7"/>
      <c r="N36" t="s">
        <v>83</v>
      </c>
    </row>
    <row r="37" spans="3:14">
      <c r="C37" s="3" t="s">
        <v>13</v>
      </c>
      <c r="D37" s="8">
        <f>L37</f>
        <v>0</v>
      </c>
      <c r="E37" s="6">
        <v>0</v>
      </c>
      <c r="F37" s="8">
        <f t="shared" si="1"/>
        <v>0</v>
      </c>
      <c r="G37" s="7"/>
      <c r="J37" s="3" t="s">
        <v>13</v>
      </c>
      <c r="K37" s="8">
        <f>K34*1.35</f>
        <v>0</v>
      </c>
      <c r="L37" s="7"/>
      <c r="N37" t="s">
        <v>82</v>
      </c>
    </row>
    <row r="38" spans="3:14">
      <c r="D38" s="11" t="s">
        <v>47</v>
      </c>
      <c r="E38" s="6">
        <f>SUM(E33:E37)</f>
        <v>1690285.0599999998</v>
      </c>
      <c r="F38" s="11" t="s">
        <v>14</v>
      </c>
      <c r="G38" s="8">
        <f>SUM(G33:G37)</f>
        <v>0</v>
      </c>
    </row>
    <row r="43" spans="3:14" ht="15">
      <c r="C43" s="1" t="s">
        <v>23</v>
      </c>
    </row>
    <row r="44" spans="3:14">
      <c r="C44" t="s">
        <v>36</v>
      </c>
    </row>
    <row r="47" spans="3:14" ht="99.75">
      <c r="C47" s="4" t="s">
        <v>7</v>
      </c>
      <c r="D47" s="4" t="s">
        <v>24</v>
      </c>
      <c r="E47" s="4" t="s">
        <v>25</v>
      </c>
      <c r="F47" s="4" t="s">
        <v>8</v>
      </c>
      <c r="G47" s="4" t="s">
        <v>15</v>
      </c>
      <c r="J47" s="4" t="s">
        <v>7</v>
      </c>
      <c r="K47" s="4" t="s">
        <v>24</v>
      </c>
      <c r="L47" s="4" t="s">
        <v>16</v>
      </c>
    </row>
    <row r="48" spans="3:14">
      <c r="C48" s="3" t="s">
        <v>10</v>
      </c>
      <c r="D48" s="8">
        <f>L48</f>
        <v>0</v>
      </c>
      <c r="E48" s="6">
        <v>426629.03</v>
      </c>
      <c r="F48" s="8">
        <f>D48*E48</f>
        <v>0</v>
      </c>
      <c r="G48" s="7"/>
      <c r="J48" s="3" t="s">
        <v>10</v>
      </c>
      <c r="K48" s="8">
        <f>K49*0.9</f>
        <v>0</v>
      </c>
      <c r="L48" s="7"/>
      <c r="N48" t="s">
        <v>85</v>
      </c>
    </row>
    <row r="49" spans="3:14">
      <c r="C49" s="3" t="s">
        <v>9</v>
      </c>
      <c r="D49" s="8">
        <f>L49</f>
        <v>0</v>
      </c>
      <c r="E49" s="6">
        <v>683653.48</v>
      </c>
      <c r="F49" s="8">
        <f t="shared" ref="F49:F52" si="2">D49*E49</f>
        <v>0</v>
      </c>
      <c r="G49" s="7"/>
      <c r="J49" s="3" t="s">
        <v>9</v>
      </c>
      <c r="K49" s="10">
        <f>(0.85*0.125*L34)+L34</f>
        <v>0</v>
      </c>
      <c r="L49" s="7"/>
      <c r="N49" t="s">
        <v>84</v>
      </c>
    </row>
    <row r="50" spans="3:14">
      <c r="C50" s="3" t="s">
        <v>11</v>
      </c>
      <c r="D50" s="8">
        <f>L50</f>
        <v>0</v>
      </c>
      <c r="E50" s="6">
        <v>252395.87</v>
      </c>
      <c r="F50" s="8">
        <f t="shared" si="2"/>
        <v>0</v>
      </c>
      <c r="G50" s="7"/>
      <c r="J50" s="3" t="s">
        <v>11</v>
      </c>
      <c r="K50" s="8">
        <f>K49*1.15</f>
        <v>0</v>
      </c>
      <c r="L50" s="7"/>
      <c r="N50" t="s">
        <v>86</v>
      </c>
    </row>
    <row r="51" spans="3:14">
      <c r="C51" s="3" t="s">
        <v>12</v>
      </c>
      <c r="D51" s="8">
        <f>L51</f>
        <v>0</v>
      </c>
      <c r="E51" s="6">
        <v>327606.68</v>
      </c>
      <c r="F51" s="8">
        <f t="shared" si="2"/>
        <v>0</v>
      </c>
      <c r="G51" s="7"/>
      <c r="J51" s="3" t="s">
        <v>12</v>
      </c>
      <c r="K51" s="8">
        <f>K49*1.25</f>
        <v>0</v>
      </c>
      <c r="L51" s="7"/>
      <c r="N51" t="s">
        <v>87</v>
      </c>
    </row>
    <row r="52" spans="3:14">
      <c r="C52" s="3" t="s">
        <v>13</v>
      </c>
      <c r="D52" s="8">
        <f>L52</f>
        <v>0</v>
      </c>
      <c r="E52" s="6">
        <v>0</v>
      </c>
      <c r="F52" s="8">
        <f t="shared" si="2"/>
        <v>0</v>
      </c>
      <c r="G52" s="7"/>
      <c r="J52" s="3" t="s">
        <v>13</v>
      </c>
      <c r="K52" s="8">
        <f>K49*1.35</f>
        <v>0</v>
      </c>
      <c r="L52" s="7"/>
      <c r="N52" t="s">
        <v>88</v>
      </c>
    </row>
    <row r="53" spans="3:14">
      <c r="D53" s="11" t="s">
        <v>47</v>
      </c>
      <c r="E53" s="6">
        <f>SUM(E48:E52)</f>
        <v>1690285.0599999998</v>
      </c>
      <c r="F53" s="11" t="s">
        <v>14</v>
      </c>
      <c r="G53" s="8">
        <f>SUM(G48:G52)</f>
        <v>0</v>
      </c>
    </row>
    <row r="58" spans="3:14" ht="15">
      <c r="C58" s="1" t="s">
        <v>26</v>
      </c>
    </row>
    <row r="59" spans="3:14">
      <c r="C59" t="s">
        <v>35</v>
      </c>
    </row>
    <row r="62" spans="3:14" ht="99.75">
      <c r="C62" s="4" t="s">
        <v>7</v>
      </c>
      <c r="D62" s="4" t="s">
        <v>27</v>
      </c>
      <c r="E62" s="4" t="s">
        <v>28</v>
      </c>
      <c r="F62" s="4" t="s">
        <v>8</v>
      </c>
      <c r="G62" s="4" t="s">
        <v>15</v>
      </c>
      <c r="J62" s="4" t="s">
        <v>7</v>
      </c>
      <c r="K62" s="4" t="s">
        <v>27</v>
      </c>
      <c r="L62" s="4" t="s">
        <v>16</v>
      </c>
    </row>
    <row r="63" spans="3:14">
      <c r="C63" s="3" t="s">
        <v>10</v>
      </c>
      <c r="D63" s="8">
        <f>L63</f>
        <v>0</v>
      </c>
      <c r="E63" s="6">
        <v>426629.03</v>
      </c>
      <c r="F63" s="8">
        <f>D63*E63</f>
        <v>0</v>
      </c>
      <c r="G63" s="7"/>
      <c r="J63" s="3" t="s">
        <v>10</v>
      </c>
      <c r="K63" s="8">
        <f>K64*0.9</f>
        <v>0</v>
      </c>
      <c r="L63" s="7"/>
      <c r="N63" t="s">
        <v>89</v>
      </c>
    </row>
    <row r="64" spans="3:14">
      <c r="C64" s="3" t="s">
        <v>9</v>
      </c>
      <c r="D64" s="8">
        <f>L64</f>
        <v>0</v>
      </c>
      <c r="E64" s="6">
        <v>683653.48</v>
      </c>
      <c r="F64" s="8">
        <f t="shared" ref="F64:F67" si="3">D64*E64</f>
        <v>0</v>
      </c>
      <c r="G64" s="7"/>
      <c r="J64" s="3" t="s">
        <v>9</v>
      </c>
      <c r="K64" s="10">
        <f>(0.85*0.125*L49)+L49</f>
        <v>0</v>
      </c>
      <c r="L64" s="7"/>
      <c r="N64" t="s">
        <v>90</v>
      </c>
    </row>
    <row r="65" spans="3:14">
      <c r="C65" s="3" t="s">
        <v>11</v>
      </c>
      <c r="D65" s="8">
        <f>L65</f>
        <v>0</v>
      </c>
      <c r="E65" s="6">
        <v>252395.87</v>
      </c>
      <c r="F65" s="8">
        <f t="shared" si="3"/>
        <v>0</v>
      </c>
      <c r="G65" s="7"/>
      <c r="J65" s="3" t="s">
        <v>11</v>
      </c>
      <c r="K65" s="8">
        <f>K64*1.15</f>
        <v>0</v>
      </c>
      <c r="L65" s="7"/>
      <c r="N65" t="s">
        <v>91</v>
      </c>
    </row>
    <row r="66" spans="3:14">
      <c r="C66" s="3" t="s">
        <v>12</v>
      </c>
      <c r="D66" s="8">
        <f>L66</f>
        <v>0</v>
      </c>
      <c r="E66" s="6">
        <v>327606.68</v>
      </c>
      <c r="F66" s="8">
        <f t="shared" si="3"/>
        <v>0</v>
      </c>
      <c r="G66" s="7"/>
      <c r="J66" s="3" t="s">
        <v>12</v>
      </c>
      <c r="K66" s="8">
        <f>K64*1.25</f>
        <v>0</v>
      </c>
      <c r="L66" s="7"/>
      <c r="N66" t="s">
        <v>92</v>
      </c>
    </row>
    <row r="67" spans="3:14">
      <c r="C67" s="3" t="s">
        <v>13</v>
      </c>
      <c r="D67" s="8">
        <f>L67</f>
        <v>0</v>
      </c>
      <c r="E67" s="6">
        <v>0</v>
      </c>
      <c r="F67" s="8">
        <f t="shared" si="3"/>
        <v>0</v>
      </c>
      <c r="G67" s="7"/>
      <c r="J67" s="3" t="s">
        <v>13</v>
      </c>
      <c r="K67" s="8">
        <f>K64*1.35</f>
        <v>0</v>
      </c>
      <c r="L67" s="7"/>
      <c r="N67" t="s">
        <v>93</v>
      </c>
    </row>
    <row r="68" spans="3:14">
      <c r="D68" s="11" t="s">
        <v>47</v>
      </c>
      <c r="E68" s="6">
        <f>SUM(E63:E67)</f>
        <v>1690285.0599999998</v>
      </c>
      <c r="F68" s="11" t="s">
        <v>14</v>
      </c>
      <c r="G68" s="8">
        <f>SUM(G63:G67)</f>
        <v>0</v>
      </c>
    </row>
    <row r="72" spans="3:14" ht="15">
      <c r="C72" s="1" t="s">
        <v>29</v>
      </c>
    </row>
    <row r="73" spans="3:14">
      <c r="C73" t="s">
        <v>34</v>
      </c>
    </row>
    <row r="76" spans="3:14" ht="99.75">
      <c r="C76" s="4" t="s">
        <v>7</v>
      </c>
      <c r="D76" s="4" t="s">
        <v>31</v>
      </c>
      <c r="E76" s="4" t="s">
        <v>32</v>
      </c>
      <c r="F76" s="4" t="s">
        <v>8</v>
      </c>
      <c r="G76" s="4" t="s">
        <v>15</v>
      </c>
      <c r="J76" s="4" t="s">
        <v>7</v>
      </c>
      <c r="K76" s="4" t="s">
        <v>31</v>
      </c>
      <c r="L76" s="4" t="s">
        <v>16</v>
      </c>
    </row>
    <row r="77" spans="3:14">
      <c r="C77" s="3" t="s">
        <v>10</v>
      </c>
      <c r="D77" s="8">
        <f>L77</f>
        <v>0</v>
      </c>
      <c r="E77" s="6">
        <v>426629.03</v>
      </c>
      <c r="F77" s="8">
        <f>D77*E77</f>
        <v>0</v>
      </c>
      <c r="G77" s="7"/>
      <c r="J77" s="3" t="s">
        <v>10</v>
      </c>
      <c r="K77" s="8">
        <f>K78*0.9</f>
        <v>0</v>
      </c>
      <c r="L77" s="7"/>
      <c r="N77" t="s">
        <v>94</v>
      </c>
    </row>
    <row r="78" spans="3:14">
      <c r="C78" s="3" t="s">
        <v>9</v>
      </c>
      <c r="D78" s="8">
        <f>L78</f>
        <v>0</v>
      </c>
      <c r="E78" s="6">
        <v>683653.48</v>
      </c>
      <c r="F78" s="8">
        <f t="shared" ref="F78:F81" si="4">D78*E78</f>
        <v>0</v>
      </c>
      <c r="G78" s="7"/>
      <c r="J78" s="3" t="s">
        <v>9</v>
      </c>
      <c r="K78" s="10">
        <f>(0.85*0.125*L64)+L64</f>
        <v>0</v>
      </c>
      <c r="L78" s="7"/>
      <c r="N78" t="s">
        <v>95</v>
      </c>
    </row>
    <row r="79" spans="3:14">
      <c r="C79" s="3" t="s">
        <v>11</v>
      </c>
      <c r="D79" s="8">
        <f>L79</f>
        <v>0</v>
      </c>
      <c r="E79" s="6">
        <v>252395.87</v>
      </c>
      <c r="F79" s="8">
        <f t="shared" si="4"/>
        <v>0</v>
      </c>
      <c r="G79" s="7"/>
      <c r="J79" s="3" t="s">
        <v>11</v>
      </c>
      <c r="K79" s="8">
        <f>K78*1.15</f>
        <v>0</v>
      </c>
      <c r="L79" s="7"/>
      <c r="N79" t="s">
        <v>96</v>
      </c>
    </row>
    <row r="80" spans="3:14">
      <c r="C80" s="3" t="s">
        <v>12</v>
      </c>
      <c r="D80" s="8">
        <f>L80</f>
        <v>0</v>
      </c>
      <c r="E80" s="6">
        <v>327606.68</v>
      </c>
      <c r="F80" s="8">
        <f t="shared" si="4"/>
        <v>0</v>
      </c>
      <c r="G80" s="7"/>
      <c r="J80" s="3" t="s">
        <v>12</v>
      </c>
      <c r="K80" s="8">
        <f>K78*1.25</f>
        <v>0</v>
      </c>
      <c r="L80" s="7"/>
      <c r="N80" t="s">
        <v>97</v>
      </c>
    </row>
    <row r="81" spans="3:14">
      <c r="C81" s="3" t="s">
        <v>13</v>
      </c>
      <c r="D81" s="8">
        <f>L81</f>
        <v>0</v>
      </c>
      <c r="E81" s="6">
        <v>0</v>
      </c>
      <c r="F81" s="8">
        <f t="shared" si="4"/>
        <v>0</v>
      </c>
      <c r="G81" s="7"/>
      <c r="J81" s="3" t="s">
        <v>13</v>
      </c>
      <c r="K81" s="8">
        <f>K78*1.35</f>
        <v>0</v>
      </c>
      <c r="L81" s="7"/>
      <c r="N81" t="s">
        <v>98</v>
      </c>
    </row>
    <row r="82" spans="3:14">
      <c r="D82" s="11" t="s">
        <v>47</v>
      </c>
      <c r="E82" s="6">
        <f>SUM(E77:E81)</f>
        <v>1690285.0599999998</v>
      </c>
      <c r="F82" s="11" t="s">
        <v>14</v>
      </c>
      <c r="G82" s="8">
        <f>SUM(G77:G81)</f>
        <v>0</v>
      </c>
    </row>
    <row r="87" spans="3:14" ht="15">
      <c r="C87" s="1" t="s">
        <v>30</v>
      </c>
    </row>
    <row r="88" spans="3:14">
      <c r="C88" t="s">
        <v>33</v>
      </c>
    </row>
    <row r="91" spans="3:14" ht="99.75">
      <c r="C91" s="4" t="s">
        <v>7</v>
      </c>
      <c r="D91" s="4" t="s">
        <v>99</v>
      </c>
      <c r="E91" s="4" t="s">
        <v>100</v>
      </c>
      <c r="F91" s="4" t="s">
        <v>8</v>
      </c>
      <c r="G91" s="4" t="s">
        <v>15</v>
      </c>
      <c r="J91" s="4" t="s">
        <v>7</v>
      </c>
      <c r="K91" s="4" t="s">
        <v>99</v>
      </c>
      <c r="L91" s="4" t="s">
        <v>16</v>
      </c>
    </row>
    <row r="92" spans="3:14">
      <c r="C92" s="3" t="s">
        <v>10</v>
      </c>
      <c r="D92" s="8">
        <f>L92</f>
        <v>0</v>
      </c>
      <c r="E92" s="6">
        <v>426629.03</v>
      </c>
      <c r="F92" s="8">
        <f>D92*E92</f>
        <v>0</v>
      </c>
      <c r="G92" s="7"/>
      <c r="J92" s="3" t="s">
        <v>10</v>
      </c>
      <c r="K92" s="8">
        <f>K93*0.9</f>
        <v>0</v>
      </c>
      <c r="L92" s="7"/>
      <c r="N92" t="s">
        <v>101</v>
      </c>
    </row>
    <row r="93" spans="3:14">
      <c r="C93" s="3" t="s">
        <v>9</v>
      </c>
      <c r="D93" s="8">
        <f>L93</f>
        <v>0</v>
      </c>
      <c r="E93" s="6">
        <v>683653.48</v>
      </c>
      <c r="F93" s="8">
        <f t="shared" ref="F93:F96" si="5">D93*E93</f>
        <v>0</v>
      </c>
      <c r="G93" s="7"/>
      <c r="J93" s="3" t="s">
        <v>9</v>
      </c>
      <c r="K93" s="10">
        <f>(0.85*0.125*L78)+L78</f>
        <v>0</v>
      </c>
      <c r="L93" s="7"/>
      <c r="N93" t="s">
        <v>102</v>
      </c>
    </row>
    <row r="94" spans="3:14">
      <c r="C94" s="3" t="s">
        <v>11</v>
      </c>
      <c r="D94" s="8">
        <f>L94</f>
        <v>0</v>
      </c>
      <c r="E94" s="6">
        <v>252395.87</v>
      </c>
      <c r="F94" s="8">
        <f t="shared" si="5"/>
        <v>0</v>
      </c>
      <c r="G94" s="7"/>
      <c r="J94" s="3" t="s">
        <v>11</v>
      </c>
      <c r="K94" s="8">
        <f>K93*1.15</f>
        <v>0</v>
      </c>
      <c r="L94" s="7"/>
      <c r="N94" t="s">
        <v>103</v>
      </c>
    </row>
    <row r="95" spans="3:14">
      <c r="C95" s="3" t="s">
        <v>12</v>
      </c>
      <c r="D95" s="8">
        <f>L95</f>
        <v>0</v>
      </c>
      <c r="E95" s="6">
        <v>327606.68</v>
      </c>
      <c r="F95" s="8">
        <f t="shared" si="5"/>
        <v>0</v>
      </c>
      <c r="G95" s="7"/>
      <c r="J95" s="3" t="s">
        <v>12</v>
      </c>
      <c r="K95" s="8">
        <f>K93*1.25</f>
        <v>0</v>
      </c>
      <c r="L95" s="7"/>
      <c r="N95" t="s">
        <v>104</v>
      </c>
    </row>
    <row r="96" spans="3:14">
      <c r="C96" s="3" t="s">
        <v>13</v>
      </c>
      <c r="D96" s="8">
        <f>L96</f>
        <v>0</v>
      </c>
      <c r="E96" s="6">
        <v>0</v>
      </c>
      <c r="F96" s="8">
        <f t="shared" si="5"/>
        <v>0</v>
      </c>
      <c r="G96" s="7"/>
      <c r="J96" s="3" t="s">
        <v>13</v>
      </c>
      <c r="K96" s="8">
        <f>K93*1.35</f>
        <v>0</v>
      </c>
      <c r="L96" s="7"/>
      <c r="N96" t="s">
        <v>105</v>
      </c>
    </row>
    <row r="97" spans="4:7">
      <c r="D97" s="11" t="s">
        <v>47</v>
      </c>
      <c r="E97" s="6">
        <f>SUM(E92:E96)</f>
        <v>1690285.0599999998</v>
      </c>
      <c r="F97" s="11" t="s">
        <v>14</v>
      </c>
      <c r="G97" s="8">
        <f>SUM(G92:G96)</f>
        <v>0</v>
      </c>
    </row>
  </sheetData>
  <mergeCells count="3">
    <mergeCell ref="C2:G2"/>
    <mergeCell ref="L10:O11"/>
    <mergeCell ref="P10:P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P65"/>
  <sheetViews>
    <sheetView topLeftCell="A46" workbookViewId="0">
      <selection activeCell="I67" sqref="I67"/>
    </sheetView>
  </sheetViews>
  <sheetFormatPr defaultRowHeight="14.25"/>
  <cols>
    <col min="3" max="3" width="14.375" bestFit="1" customWidth="1"/>
    <col min="4" max="4" width="9.125" bestFit="1" customWidth="1"/>
    <col min="5" max="5" width="15.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5" t="s">
        <v>69</v>
      </c>
      <c r="D2" s="25"/>
      <c r="E2" s="25"/>
      <c r="F2" s="25"/>
    </row>
    <row r="4" spans="3:15" ht="15">
      <c r="C4" s="1" t="s">
        <v>40</v>
      </c>
    </row>
    <row r="5" spans="3:15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3:15" ht="18">
      <c r="C7" s="2" t="s">
        <v>41</v>
      </c>
    </row>
    <row r="8" spans="3:15">
      <c r="C8" t="s">
        <v>107</v>
      </c>
    </row>
    <row r="10" spans="3:15" ht="28.5">
      <c r="C10" s="20"/>
      <c r="D10" s="12"/>
      <c r="E10" s="4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5" t="s">
        <v>66</v>
      </c>
    </row>
    <row r="11" spans="3:15">
      <c r="D11" s="21"/>
      <c r="E11" s="9">
        <f>F21</f>
        <v>0</v>
      </c>
      <c r="F11" s="9">
        <f>F32</f>
        <v>0</v>
      </c>
      <c r="G11" s="9">
        <f>F43</f>
        <v>0</v>
      </c>
      <c r="H11" s="9">
        <f>F54</f>
        <v>0</v>
      </c>
      <c r="I11" s="9">
        <f>F65</f>
        <v>0</v>
      </c>
      <c r="J11" s="9">
        <f>E11+F11+G11+H11+I11</f>
        <v>0</v>
      </c>
    </row>
    <row r="15" spans="3:15" ht="15">
      <c r="C15" s="1" t="s">
        <v>51</v>
      </c>
    </row>
    <row r="16" spans="3:15">
      <c r="C16" t="s">
        <v>108</v>
      </c>
      <c r="J16" s="22"/>
    </row>
    <row r="19" spans="3:16" ht="28.5">
      <c r="C19" s="4" t="s">
        <v>49</v>
      </c>
      <c r="D19" s="4" t="s">
        <v>48</v>
      </c>
      <c r="E19" s="4" t="s">
        <v>50</v>
      </c>
      <c r="F19" s="4" t="s">
        <v>8</v>
      </c>
      <c r="G19" s="15"/>
      <c r="H19" s="15"/>
      <c r="I19" s="15"/>
      <c r="J19" s="15"/>
      <c r="K19" s="15"/>
      <c r="L19" s="15"/>
    </row>
    <row r="20" spans="3:16">
      <c r="C20" s="3" t="s">
        <v>52</v>
      </c>
      <c r="D20" s="17">
        <f>'II Czp - zamówienie podstawowe'!G38/'II Czp - zamówienie podstawowe'!E38</f>
        <v>0</v>
      </c>
      <c r="E20" s="17">
        <v>60000</v>
      </c>
      <c r="F20" s="10">
        <f>D20*E20</f>
        <v>0</v>
      </c>
      <c r="G20" s="15"/>
      <c r="H20" s="20"/>
      <c r="I20" s="20"/>
      <c r="J20" s="20"/>
      <c r="K20" s="20"/>
      <c r="L20" s="15"/>
    </row>
    <row r="21" spans="3:16" ht="57">
      <c r="C21" s="15"/>
      <c r="D21" s="16"/>
      <c r="E21" s="13" t="s">
        <v>53</v>
      </c>
      <c r="F21" s="14"/>
      <c r="G21" s="15"/>
      <c r="H21" s="15"/>
      <c r="I21" s="23"/>
      <c r="J21" s="23"/>
      <c r="K21" s="23"/>
      <c r="L21" s="15"/>
    </row>
    <row r="22" spans="3:16">
      <c r="C22" s="15"/>
      <c r="D22" s="16"/>
      <c r="E22" s="23"/>
      <c r="F22" s="23"/>
      <c r="G22" s="15"/>
      <c r="H22" s="15"/>
      <c r="I22" s="23"/>
      <c r="J22" s="23"/>
      <c r="K22" s="23"/>
      <c r="L22" s="15"/>
    </row>
    <row r="23" spans="3:16">
      <c r="C23" s="15"/>
      <c r="D23" s="16"/>
      <c r="E23" s="23"/>
      <c r="F23" s="23"/>
      <c r="G23" s="15"/>
      <c r="H23" s="15"/>
      <c r="I23" s="23"/>
      <c r="J23" s="23"/>
      <c r="K23" s="23"/>
      <c r="L23" s="15"/>
      <c r="M23" s="15"/>
      <c r="N23" s="16"/>
      <c r="O23" s="16"/>
      <c r="P23" s="16"/>
    </row>
    <row r="24" spans="3:16">
      <c r="C24" s="15"/>
      <c r="D24" s="15"/>
      <c r="E24" s="15"/>
      <c r="F24" s="23"/>
      <c r="G24" s="15"/>
      <c r="H24" s="15"/>
      <c r="I24" s="15"/>
      <c r="J24" s="15"/>
      <c r="K24" s="23"/>
      <c r="L24" s="15"/>
    </row>
    <row r="25" spans="3:16">
      <c r="C25" s="15"/>
      <c r="D25" s="15"/>
      <c r="E25" s="15"/>
      <c r="F25" s="23"/>
      <c r="G25" s="15"/>
      <c r="H25" s="15"/>
      <c r="I25" s="15"/>
      <c r="J25" s="15"/>
      <c r="K25" s="23"/>
      <c r="L25" s="15"/>
    </row>
    <row r="26" spans="3:16" ht="15">
      <c r="C26" s="1" t="s">
        <v>54</v>
      </c>
      <c r="H26" s="15"/>
      <c r="I26" s="15"/>
      <c r="J26" s="15"/>
      <c r="K26" s="15"/>
      <c r="L26" s="15"/>
    </row>
    <row r="27" spans="3:16">
      <c r="C27" t="s">
        <v>109</v>
      </c>
      <c r="H27" s="15"/>
      <c r="I27" s="15"/>
      <c r="J27" s="24"/>
      <c r="K27" s="15"/>
      <c r="L27" s="15"/>
    </row>
    <row r="28" spans="3:16">
      <c r="H28" s="15"/>
      <c r="I28" s="15"/>
      <c r="J28" s="15"/>
      <c r="K28" s="15"/>
      <c r="L28" s="15"/>
    </row>
    <row r="30" spans="3:16" ht="28.5">
      <c r="C30" s="4" t="s">
        <v>49</v>
      </c>
      <c r="D30" s="4" t="s">
        <v>48</v>
      </c>
      <c r="E30" s="4" t="s">
        <v>50</v>
      </c>
      <c r="F30" s="4" t="s">
        <v>8</v>
      </c>
      <c r="G30" s="15"/>
    </row>
    <row r="31" spans="3:16">
      <c r="C31" s="3" t="s">
        <v>55</v>
      </c>
      <c r="D31" s="17">
        <f>'II Czp - zamówienie podstawowe'!G53/'II Czp - zamówienie podstawowe'!E53</f>
        <v>0</v>
      </c>
      <c r="E31" s="17">
        <v>120000</v>
      </c>
      <c r="F31" s="10">
        <f>D31*E31</f>
        <v>0</v>
      </c>
      <c r="G31" s="15"/>
    </row>
    <row r="32" spans="3:16" ht="57">
      <c r="C32" s="15"/>
      <c r="D32" s="16"/>
      <c r="E32" s="13" t="s">
        <v>59</v>
      </c>
      <c r="F32" s="14"/>
      <c r="G32" s="15"/>
    </row>
    <row r="37" spans="3:6" ht="15">
      <c r="C37" s="1" t="s">
        <v>56</v>
      </c>
    </row>
    <row r="38" spans="3:6">
      <c r="C38" t="s">
        <v>110</v>
      </c>
    </row>
    <row r="41" spans="3:6" ht="28.5">
      <c r="C41" s="4" t="s">
        <v>49</v>
      </c>
      <c r="D41" s="4" t="s">
        <v>48</v>
      </c>
      <c r="E41" s="4" t="s">
        <v>50</v>
      </c>
      <c r="F41" s="4" t="s">
        <v>8</v>
      </c>
    </row>
    <row r="42" spans="3:6">
      <c r="C42" s="3" t="s">
        <v>57</v>
      </c>
      <c r="D42" s="17">
        <f>'II Czp - zamówienie podstawowe'!G68/'II Czp - zamówienie podstawowe'!E68</f>
        <v>0</v>
      </c>
      <c r="E42" s="17">
        <v>180000</v>
      </c>
      <c r="F42" s="10">
        <f>D42*E42</f>
        <v>0</v>
      </c>
    </row>
    <row r="43" spans="3:6" ht="57">
      <c r="C43" s="15"/>
      <c r="D43" s="16"/>
      <c r="E43" s="13" t="s">
        <v>58</v>
      </c>
      <c r="F43" s="14"/>
    </row>
    <row r="44" spans="3:6">
      <c r="C44" s="15"/>
      <c r="D44" s="16"/>
      <c r="E44" s="23"/>
      <c r="F44" s="23"/>
    </row>
    <row r="45" spans="3:6">
      <c r="C45" s="15"/>
      <c r="D45" s="16"/>
      <c r="E45" s="23"/>
      <c r="F45" s="23"/>
    </row>
    <row r="46" spans="3:6">
      <c r="C46" s="15"/>
      <c r="D46" s="15"/>
      <c r="E46" s="15"/>
      <c r="F46" s="23"/>
    </row>
    <row r="47" spans="3:6">
      <c r="C47" s="15"/>
      <c r="D47" s="15"/>
      <c r="E47" s="15"/>
      <c r="F47" s="23"/>
    </row>
    <row r="48" spans="3:6" ht="15">
      <c r="C48" s="1" t="s">
        <v>60</v>
      </c>
    </row>
    <row r="49" spans="3:6">
      <c r="C49" t="s">
        <v>111</v>
      </c>
    </row>
    <row r="52" spans="3:6" ht="28.5">
      <c r="C52" s="4" t="s">
        <v>49</v>
      </c>
      <c r="D52" s="4" t="s">
        <v>48</v>
      </c>
      <c r="E52" s="4" t="s">
        <v>50</v>
      </c>
      <c r="F52" s="4" t="s">
        <v>8</v>
      </c>
    </row>
    <row r="53" spans="3:6">
      <c r="C53" s="3" t="s">
        <v>61</v>
      </c>
      <c r="D53" s="17">
        <f>'II Czp - zamówienie podstawowe'!G82/'II Czp - zamówienie podstawowe'!E82</f>
        <v>0</v>
      </c>
      <c r="E53" s="17">
        <v>240000</v>
      </c>
      <c r="F53" s="10">
        <f>D53*E53</f>
        <v>0</v>
      </c>
    </row>
    <row r="54" spans="3:6" ht="57">
      <c r="C54" s="15"/>
      <c r="D54" s="16"/>
      <c r="E54" s="13" t="s">
        <v>62</v>
      </c>
      <c r="F54" s="14"/>
    </row>
    <row r="59" spans="3:6" ht="15">
      <c r="C59" s="1" t="s">
        <v>63</v>
      </c>
    </row>
    <row r="60" spans="3:6">
      <c r="C60" t="s">
        <v>112</v>
      </c>
    </row>
    <row r="63" spans="3:6" ht="28.5">
      <c r="C63" s="4" t="s">
        <v>49</v>
      </c>
      <c r="D63" s="4" t="s">
        <v>48</v>
      </c>
      <c r="E63" s="4" t="s">
        <v>50</v>
      </c>
      <c r="F63" s="4" t="s">
        <v>8</v>
      </c>
    </row>
    <row r="64" spans="3:6">
      <c r="C64" s="3" t="s">
        <v>64</v>
      </c>
      <c r="D64" s="17">
        <f>'II Czp - zamówienie podstawowe'!G97/'II Czp - zamówienie podstawowe'!E97</f>
        <v>0</v>
      </c>
      <c r="E64" s="17">
        <v>240000</v>
      </c>
      <c r="F64" s="10">
        <f>D64*E64</f>
        <v>0</v>
      </c>
    </row>
    <row r="65" spans="3:6" ht="57">
      <c r="C65" s="15"/>
      <c r="D65" s="16"/>
      <c r="E65" s="13" t="s">
        <v>65</v>
      </c>
      <c r="F65" s="14"/>
    </row>
  </sheetData>
  <mergeCells count="1"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8C0B-061E-43F3-B31B-D357EDD9F5F6}">
  <dimension ref="C2:P97"/>
  <sheetViews>
    <sheetView topLeftCell="A85" workbookViewId="0">
      <selection activeCell="E115" sqref="E115"/>
    </sheetView>
  </sheetViews>
  <sheetFormatPr defaultRowHeight="14.25"/>
  <cols>
    <col min="3" max="3" width="14.375" bestFit="1" customWidth="1"/>
    <col min="4" max="4" width="12.625" bestFit="1" customWidth="1"/>
    <col min="5" max="6" width="11.375" bestFit="1" customWidth="1"/>
    <col min="7" max="7" width="14.375" bestFit="1" customWidth="1"/>
    <col min="9" max="9" width="11.75" customWidth="1"/>
    <col min="10" max="10" width="14.375" bestFit="1" customWidth="1"/>
    <col min="14" max="14" width="15.625" customWidth="1"/>
  </cols>
  <sheetData>
    <row r="2" spans="3:16" ht="15">
      <c r="C2" s="25" t="s">
        <v>72</v>
      </c>
      <c r="D2" s="25"/>
      <c r="E2" s="25"/>
      <c r="F2" s="25"/>
      <c r="G2" s="25"/>
    </row>
    <row r="4" spans="3:16" ht="15">
      <c r="C4" s="1" t="s">
        <v>40</v>
      </c>
    </row>
    <row r="5" spans="3:16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7" spans="3:16" ht="18">
      <c r="C7" s="2" t="s">
        <v>0</v>
      </c>
    </row>
    <row r="8" spans="3:16">
      <c r="C8" t="s">
        <v>106</v>
      </c>
    </row>
    <row r="9" spans="3:16" ht="15" thickBot="1"/>
    <row r="10" spans="3:16" ht="28.5"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39</v>
      </c>
      <c r="I10" s="5" t="s">
        <v>6</v>
      </c>
      <c r="L10" s="26" t="s">
        <v>70</v>
      </c>
      <c r="M10" s="27"/>
      <c r="N10" s="27"/>
      <c r="O10" s="27"/>
      <c r="P10" s="30">
        <v>0</v>
      </c>
    </row>
    <row r="11" spans="3:16" ht="15" thickBot="1">
      <c r="C11" s="9">
        <f>G23</f>
        <v>0</v>
      </c>
      <c r="D11" s="9">
        <f>G38</f>
        <v>0</v>
      </c>
      <c r="E11" s="9">
        <f>G53</f>
        <v>0</v>
      </c>
      <c r="F11" s="9">
        <f>G68</f>
        <v>0</v>
      </c>
      <c r="G11" s="9">
        <f>G82</f>
        <v>0</v>
      </c>
      <c r="H11" s="9">
        <f>G97</f>
        <v>0</v>
      </c>
      <c r="I11" s="9">
        <f>SUM(C11:H11)</f>
        <v>0</v>
      </c>
      <c r="L11" s="28"/>
      <c r="M11" s="29"/>
      <c r="N11" s="29"/>
      <c r="O11" s="29"/>
      <c r="P11" s="31"/>
    </row>
    <row r="13" spans="3:16" ht="15">
      <c r="C13" s="1" t="s">
        <v>17</v>
      </c>
    </row>
    <row r="14" spans="3:16">
      <c r="C14" t="s">
        <v>38</v>
      </c>
    </row>
    <row r="17" spans="3:14" ht="99.75">
      <c r="C17" s="4" t="s">
        <v>7</v>
      </c>
      <c r="D17" s="4" t="s">
        <v>18</v>
      </c>
      <c r="E17" s="4" t="s">
        <v>19</v>
      </c>
      <c r="F17" s="4" t="s">
        <v>8</v>
      </c>
      <c r="G17" s="4" t="s">
        <v>15</v>
      </c>
      <c r="J17" s="4" t="s">
        <v>7</v>
      </c>
      <c r="K17" s="4" t="s">
        <v>18</v>
      </c>
      <c r="L17" s="4" t="s">
        <v>16</v>
      </c>
    </row>
    <row r="18" spans="3:14">
      <c r="C18" s="3" t="s">
        <v>10</v>
      </c>
      <c r="D18" s="8">
        <f>L18</f>
        <v>0</v>
      </c>
      <c r="E18" s="6">
        <v>411959.27</v>
      </c>
      <c r="F18" s="8">
        <f>D18*E18</f>
        <v>0</v>
      </c>
      <c r="G18" s="7"/>
      <c r="J18" s="3" t="s">
        <v>10</v>
      </c>
      <c r="K18" s="8">
        <f>K19*0.9</f>
        <v>0</v>
      </c>
      <c r="L18" s="7"/>
      <c r="N18" t="s">
        <v>74</v>
      </c>
    </row>
    <row r="19" spans="3:14" ht="14.25" customHeight="1">
      <c r="C19" s="3" t="s">
        <v>9</v>
      </c>
      <c r="D19" s="8">
        <f>L19</f>
        <v>0</v>
      </c>
      <c r="E19" s="6">
        <v>707769.36</v>
      </c>
      <c r="F19" s="8">
        <f t="shared" ref="F19:F22" si="0">D19*E19</f>
        <v>0</v>
      </c>
      <c r="G19" s="7"/>
      <c r="J19" s="3" t="s">
        <v>9</v>
      </c>
      <c r="K19" s="10">
        <f>(0.85*0.125*P10)+P10</f>
        <v>0</v>
      </c>
      <c r="L19" s="7"/>
      <c r="N19" t="s">
        <v>75</v>
      </c>
    </row>
    <row r="20" spans="3:14">
      <c r="C20" s="3" t="s">
        <v>11</v>
      </c>
      <c r="D20" s="8">
        <f>L20</f>
        <v>0</v>
      </c>
      <c r="E20" s="6">
        <v>191660.13</v>
      </c>
      <c r="F20" s="8">
        <f t="shared" si="0"/>
        <v>0</v>
      </c>
      <c r="G20" s="7"/>
      <c r="J20" s="3" t="s">
        <v>11</v>
      </c>
      <c r="K20" s="8">
        <f>K19*1.15</f>
        <v>0</v>
      </c>
      <c r="L20" s="7"/>
      <c r="N20" t="s">
        <v>77</v>
      </c>
    </row>
    <row r="21" spans="3:14">
      <c r="C21" s="3" t="s">
        <v>12</v>
      </c>
      <c r="D21" s="8">
        <f>L21</f>
        <v>0</v>
      </c>
      <c r="E21" s="6">
        <v>300104.06</v>
      </c>
      <c r="F21" s="8">
        <f t="shared" si="0"/>
        <v>0</v>
      </c>
      <c r="G21" s="7"/>
      <c r="J21" s="3" t="s">
        <v>12</v>
      </c>
      <c r="K21" s="8">
        <f>K19*1.25</f>
        <v>0</v>
      </c>
      <c r="L21" s="7"/>
      <c r="N21" t="s">
        <v>76</v>
      </c>
    </row>
    <row r="22" spans="3:14">
      <c r="C22" s="3" t="s">
        <v>13</v>
      </c>
      <c r="D22" s="8">
        <f>L22</f>
        <v>0</v>
      </c>
      <c r="E22" s="6">
        <v>0</v>
      </c>
      <c r="F22" s="8">
        <f t="shared" si="0"/>
        <v>0</v>
      </c>
      <c r="G22" s="7"/>
      <c r="J22" s="3" t="s">
        <v>13</v>
      </c>
      <c r="K22" s="8">
        <f>K19*1.35</f>
        <v>0</v>
      </c>
      <c r="L22" s="7"/>
      <c r="N22" t="s">
        <v>78</v>
      </c>
    </row>
    <row r="23" spans="3:14">
      <c r="D23" s="11" t="s">
        <v>47</v>
      </c>
      <c r="E23" s="6">
        <f>SUM(E18:E22)</f>
        <v>1611492.8199999998</v>
      </c>
      <c r="F23" s="11" t="s">
        <v>14</v>
      </c>
      <c r="G23" s="8">
        <f>SUM(G18:G22)</f>
        <v>0</v>
      </c>
    </row>
    <row r="28" spans="3:14" ht="15">
      <c r="C28" s="1" t="s">
        <v>20</v>
      </c>
    </row>
    <row r="29" spans="3:14">
      <c r="C29" t="s">
        <v>37</v>
      </c>
    </row>
    <row r="32" spans="3:14" ht="99.75">
      <c r="C32" s="4" t="s">
        <v>7</v>
      </c>
      <c r="D32" s="4" t="s">
        <v>21</v>
      </c>
      <c r="E32" s="4" t="s">
        <v>22</v>
      </c>
      <c r="F32" s="4" t="s">
        <v>8</v>
      </c>
      <c r="G32" s="4" t="s">
        <v>15</v>
      </c>
      <c r="J32" s="4" t="s">
        <v>7</v>
      </c>
      <c r="K32" s="4" t="s">
        <v>21</v>
      </c>
      <c r="L32" s="4" t="s">
        <v>16</v>
      </c>
    </row>
    <row r="33" spans="3:14">
      <c r="C33" s="3" t="s">
        <v>10</v>
      </c>
      <c r="D33" s="8">
        <f>L33</f>
        <v>0</v>
      </c>
      <c r="E33" s="6">
        <v>411959.27</v>
      </c>
      <c r="F33" s="8">
        <f>D33*E33</f>
        <v>0</v>
      </c>
      <c r="G33" s="7"/>
      <c r="J33" s="3" t="s">
        <v>10</v>
      </c>
      <c r="K33" s="8">
        <f>K34*0.9</f>
        <v>0</v>
      </c>
      <c r="L33" s="7"/>
      <c r="N33" t="s">
        <v>81</v>
      </c>
    </row>
    <row r="34" spans="3:14">
      <c r="C34" s="3" t="s">
        <v>9</v>
      </c>
      <c r="D34" s="8">
        <f>L34</f>
        <v>0</v>
      </c>
      <c r="E34" s="6">
        <v>707769.36</v>
      </c>
      <c r="F34" s="8">
        <f t="shared" ref="F34:F37" si="1">D34*E34</f>
        <v>0</v>
      </c>
      <c r="G34" s="7"/>
      <c r="J34" s="3" t="s">
        <v>9</v>
      </c>
      <c r="K34" s="10">
        <f>(0.85*0.125*L19)+L19</f>
        <v>0</v>
      </c>
      <c r="L34" s="7"/>
      <c r="N34" t="s">
        <v>79</v>
      </c>
    </row>
    <row r="35" spans="3:14">
      <c r="C35" s="3" t="s">
        <v>11</v>
      </c>
      <c r="D35" s="8">
        <f>L35</f>
        <v>0</v>
      </c>
      <c r="E35" s="6">
        <v>191660.13</v>
      </c>
      <c r="F35" s="8">
        <f t="shared" si="1"/>
        <v>0</v>
      </c>
      <c r="G35" s="7"/>
      <c r="J35" s="3" t="s">
        <v>11</v>
      </c>
      <c r="K35" s="8">
        <f>K34*1.15</f>
        <v>0</v>
      </c>
      <c r="L35" s="7"/>
      <c r="N35" t="s">
        <v>80</v>
      </c>
    </row>
    <row r="36" spans="3:14">
      <c r="C36" s="3" t="s">
        <v>12</v>
      </c>
      <c r="D36" s="8">
        <f>L36</f>
        <v>0</v>
      </c>
      <c r="E36" s="6">
        <v>300104.06</v>
      </c>
      <c r="F36" s="8">
        <f t="shared" si="1"/>
        <v>0</v>
      </c>
      <c r="G36" s="7"/>
      <c r="J36" s="3" t="s">
        <v>12</v>
      </c>
      <c r="K36" s="8">
        <f>K34*1.25</f>
        <v>0</v>
      </c>
      <c r="L36" s="7"/>
      <c r="N36" t="s">
        <v>83</v>
      </c>
    </row>
    <row r="37" spans="3:14">
      <c r="C37" s="3" t="s">
        <v>13</v>
      </c>
      <c r="D37" s="8">
        <f>L37</f>
        <v>0</v>
      </c>
      <c r="E37" s="6">
        <v>0</v>
      </c>
      <c r="F37" s="8">
        <f t="shared" si="1"/>
        <v>0</v>
      </c>
      <c r="G37" s="7"/>
      <c r="J37" s="3" t="s">
        <v>13</v>
      </c>
      <c r="K37" s="8">
        <f>K34*1.35</f>
        <v>0</v>
      </c>
      <c r="L37" s="7"/>
      <c r="N37" t="s">
        <v>82</v>
      </c>
    </row>
    <row r="38" spans="3:14">
      <c r="D38" s="11" t="s">
        <v>47</v>
      </c>
      <c r="E38" s="6">
        <f>SUM(E33:E37)</f>
        <v>1611492.8199999998</v>
      </c>
      <c r="F38" s="11" t="s">
        <v>14</v>
      </c>
      <c r="G38" s="8">
        <f>SUM(G33:G37)</f>
        <v>0</v>
      </c>
    </row>
    <row r="43" spans="3:14" ht="15">
      <c r="C43" s="1" t="s">
        <v>23</v>
      </c>
    </row>
    <row r="44" spans="3:14">
      <c r="C44" t="s">
        <v>36</v>
      </c>
    </row>
    <row r="47" spans="3:14" ht="99.75">
      <c r="C47" s="4" t="s">
        <v>7</v>
      </c>
      <c r="D47" s="4" t="s">
        <v>24</v>
      </c>
      <c r="E47" s="4" t="s">
        <v>25</v>
      </c>
      <c r="F47" s="4" t="s">
        <v>8</v>
      </c>
      <c r="G47" s="4" t="s">
        <v>15</v>
      </c>
      <c r="J47" s="4" t="s">
        <v>7</v>
      </c>
      <c r="K47" s="4" t="s">
        <v>24</v>
      </c>
      <c r="L47" s="4" t="s">
        <v>16</v>
      </c>
    </row>
    <row r="48" spans="3:14">
      <c r="C48" s="3" t="s">
        <v>10</v>
      </c>
      <c r="D48" s="8">
        <f>L48</f>
        <v>0</v>
      </c>
      <c r="E48" s="6">
        <v>411959.27</v>
      </c>
      <c r="F48" s="8">
        <f>D48*E48</f>
        <v>0</v>
      </c>
      <c r="G48" s="7"/>
      <c r="J48" s="3" t="s">
        <v>10</v>
      </c>
      <c r="K48" s="8">
        <f>K49*0.9</f>
        <v>0</v>
      </c>
      <c r="L48" s="7"/>
      <c r="N48" t="s">
        <v>85</v>
      </c>
    </row>
    <row r="49" spans="3:14">
      <c r="C49" s="3" t="s">
        <v>9</v>
      </c>
      <c r="D49" s="8">
        <f>L49</f>
        <v>0</v>
      </c>
      <c r="E49" s="6">
        <v>707769.36</v>
      </c>
      <c r="F49" s="8">
        <f t="shared" ref="F49:F52" si="2">D49*E49</f>
        <v>0</v>
      </c>
      <c r="G49" s="7"/>
      <c r="J49" s="3" t="s">
        <v>9</v>
      </c>
      <c r="K49" s="10">
        <f>(0.85*0.125*L34)+L34</f>
        <v>0</v>
      </c>
      <c r="L49" s="7"/>
      <c r="N49" t="s">
        <v>84</v>
      </c>
    </row>
    <row r="50" spans="3:14">
      <c r="C50" s="3" t="s">
        <v>11</v>
      </c>
      <c r="D50" s="8">
        <f>L50</f>
        <v>0</v>
      </c>
      <c r="E50" s="6">
        <v>191660.13</v>
      </c>
      <c r="F50" s="8">
        <f t="shared" si="2"/>
        <v>0</v>
      </c>
      <c r="G50" s="7"/>
      <c r="J50" s="3" t="s">
        <v>11</v>
      </c>
      <c r="K50" s="8">
        <f>K49*1.15</f>
        <v>0</v>
      </c>
      <c r="L50" s="7"/>
      <c r="N50" t="s">
        <v>86</v>
      </c>
    </row>
    <row r="51" spans="3:14">
      <c r="C51" s="3" t="s">
        <v>12</v>
      </c>
      <c r="D51" s="8">
        <f>L51</f>
        <v>0</v>
      </c>
      <c r="E51" s="6">
        <v>300104.06</v>
      </c>
      <c r="F51" s="8">
        <f t="shared" si="2"/>
        <v>0</v>
      </c>
      <c r="G51" s="7"/>
      <c r="J51" s="3" t="s">
        <v>12</v>
      </c>
      <c r="K51" s="8">
        <f>K49*1.25</f>
        <v>0</v>
      </c>
      <c r="L51" s="7"/>
      <c r="N51" t="s">
        <v>87</v>
      </c>
    </row>
    <row r="52" spans="3:14">
      <c r="C52" s="3" t="s">
        <v>13</v>
      </c>
      <c r="D52" s="8">
        <f>L52</f>
        <v>0</v>
      </c>
      <c r="E52" s="6">
        <v>0</v>
      </c>
      <c r="F52" s="8">
        <f t="shared" si="2"/>
        <v>0</v>
      </c>
      <c r="G52" s="7"/>
      <c r="J52" s="3" t="s">
        <v>13</v>
      </c>
      <c r="K52" s="8">
        <f>K49*1.35</f>
        <v>0</v>
      </c>
      <c r="L52" s="7"/>
      <c r="N52" t="s">
        <v>88</v>
      </c>
    </row>
    <row r="53" spans="3:14">
      <c r="D53" s="11" t="s">
        <v>47</v>
      </c>
      <c r="E53" s="6">
        <f>SUM(E48:E52)</f>
        <v>1611492.8199999998</v>
      </c>
      <c r="F53" s="11" t="s">
        <v>14</v>
      </c>
      <c r="G53" s="8">
        <f>SUM(G48:G52)</f>
        <v>0</v>
      </c>
    </row>
    <row r="58" spans="3:14" ht="15">
      <c r="C58" s="1" t="s">
        <v>26</v>
      </c>
    </row>
    <row r="59" spans="3:14">
      <c r="C59" t="s">
        <v>35</v>
      </c>
    </row>
    <row r="62" spans="3:14" ht="99.75">
      <c r="C62" s="4" t="s">
        <v>7</v>
      </c>
      <c r="D62" s="4" t="s">
        <v>27</v>
      </c>
      <c r="E62" s="4" t="s">
        <v>28</v>
      </c>
      <c r="F62" s="4" t="s">
        <v>8</v>
      </c>
      <c r="G62" s="4" t="s">
        <v>15</v>
      </c>
      <c r="J62" s="4" t="s">
        <v>7</v>
      </c>
      <c r="K62" s="4" t="s">
        <v>27</v>
      </c>
      <c r="L62" s="4" t="s">
        <v>16</v>
      </c>
    </row>
    <row r="63" spans="3:14">
      <c r="C63" s="3" t="s">
        <v>10</v>
      </c>
      <c r="D63" s="8">
        <f>L63</f>
        <v>0</v>
      </c>
      <c r="E63" s="6">
        <v>411959.27</v>
      </c>
      <c r="F63" s="8">
        <f>D63*E63</f>
        <v>0</v>
      </c>
      <c r="G63" s="7"/>
      <c r="J63" s="3" t="s">
        <v>10</v>
      </c>
      <c r="K63" s="8">
        <f>K64*0.9</f>
        <v>0</v>
      </c>
      <c r="L63" s="7"/>
      <c r="N63" t="s">
        <v>89</v>
      </c>
    </row>
    <row r="64" spans="3:14">
      <c r="C64" s="3" t="s">
        <v>9</v>
      </c>
      <c r="D64" s="8">
        <f>L64</f>
        <v>0</v>
      </c>
      <c r="E64" s="6">
        <v>707769.36</v>
      </c>
      <c r="F64" s="8">
        <f t="shared" ref="F64:F67" si="3">D64*E64</f>
        <v>0</v>
      </c>
      <c r="G64" s="7"/>
      <c r="J64" s="3" t="s">
        <v>9</v>
      </c>
      <c r="K64" s="10">
        <f>(0.85*0.125*L49)+L49</f>
        <v>0</v>
      </c>
      <c r="L64" s="7"/>
      <c r="N64" t="s">
        <v>90</v>
      </c>
    </row>
    <row r="65" spans="3:14">
      <c r="C65" s="3" t="s">
        <v>11</v>
      </c>
      <c r="D65" s="8">
        <f>L65</f>
        <v>0</v>
      </c>
      <c r="E65" s="6">
        <v>191660.13</v>
      </c>
      <c r="F65" s="8">
        <f t="shared" si="3"/>
        <v>0</v>
      </c>
      <c r="G65" s="7"/>
      <c r="J65" s="3" t="s">
        <v>11</v>
      </c>
      <c r="K65" s="8">
        <f>K64*1.15</f>
        <v>0</v>
      </c>
      <c r="L65" s="7"/>
      <c r="N65" t="s">
        <v>91</v>
      </c>
    </row>
    <row r="66" spans="3:14">
      <c r="C66" s="3" t="s">
        <v>12</v>
      </c>
      <c r="D66" s="8">
        <f>L66</f>
        <v>0</v>
      </c>
      <c r="E66" s="6">
        <v>300104.06</v>
      </c>
      <c r="F66" s="8">
        <f t="shared" si="3"/>
        <v>0</v>
      </c>
      <c r="G66" s="7"/>
      <c r="J66" s="3" t="s">
        <v>12</v>
      </c>
      <c r="K66" s="8">
        <f>K64*1.25</f>
        <v>0</v>
      </c>
      <c r="L66" s="7"/>
      <c r="N66" t="s">
        <v>92</v>
      </c>
    </row>
    <row r="67" spans="3:14">
      <c r="C67" s="3" t="s">
        <v>13</v>
      </c>
      <c r="D67" s="8">
        <f>L67</f>
        <v>0</v>
      </c>
      <c r="E67" s="6">
        <v>0</v>
      </c>
      <c r="F67" s="8">
        <f t="shared" si="3"/>
        <v>0</v>
      </c>
      <c r="G67" s="7"/>
      <c r="J67" s="3" t="s">
        <v>13</v>
      </c>
      <c r="K67" s="8">
        <f>K64*1.35</f>
        <v>0</v>
      </c>
      <c r="L67" s="7"/>
      <c r="N67" t="s">
        <v>93</v>
      </c>
    </row>
    <row r="68" spans="3:14">
      <c r="D68" s="11" t="s">
        <v>47</v>
      </c>
      <c r="E68" s="6">
        <f>SUM(E63:E67)</f>
        <v>1611492.8199999998</v>
      </c>
      <c r="F68" s="11" t="s">
        <v>14</v>
      </c>
      <c r="G68" s="8">
        <f>SUM(G63:G67)</f>
        <v>0</v>
      </c>
    </row>
    <row r="72" spans="3:14" ht="15">
      <c r="C72" s="1" t="s">
        <v>29</v>
      </c>
    </row>
    <row r="73" spans="3:14">
      <c r="C73" t="s">
        <v>34</v>
      </c>
    </row>
    <row r="76" spans="3:14" ht="99.75">
      <c r="C76" s="4" t="s">
        <v>7</v>
      </c>
      <c r="D76" s="4" t="s">
        <v>31</v>
      </c>
      <c r="E76" s="4" t="s">
        <v>32</v>
      </c>
      <c r="F76" s="4" t="s">
        <v>8</v>
      </c>
      <c r="G76" s="4" t="s">
        <v>15</v>
      </c>
      <c r="J76" s="4" t="s">
        <v>7</v>
      </c>
      <c r="K76" s="4" t="s">
        <v>31</v>
      </c>
      <c r="L76" s="4" t="s">
        <v>16</v>
      </c>
    </row>
    <row r="77" spans="3:14">
      <c r="C77" s="3" t="s">
        <v>10</v>
      </c>
      <c r="D77" s="8">
        <f>L77</f>
        <v>0</v>
      </c>
      <c r="E77" s="6">
        <v>411959.27</v>
      </c>
      <c r="F77" s="8">
        <f>D77*E77</f>
        <v>0</v>
      </c>
      <c r="G77" s="7"/>
      <c r="J77" s="3" t="s">
        <v>10</v>
      </c>
      <c r="K77" s="8">
        <f>K78*0.9</f>
        <v>0</v>
      </c>
      <c r="L77" s="7"/>
      <c r="N77" t="s">
        <v>94</v>
      </c>
    </row>
    <row r="78" spans="3:14">
      <c r="C78" s="3" t="s">
        <v>9</v>
      </c>
      <c r="D78" s="8">
        <f>L78</f>
        <v>0</v>
      </c>
      <c r="E78" s="6">
        <v>707769.36</v>
      </c>
      <c r="F78" s="8">
        <f t="shared" ref="F78:F81" si="4">D78*E78</f>
        <v>0</v>
      </c>
      <c r="G78" s="7"/>
      <c r="J78" s="3" t="s">
        <v>9</v>
      </c>
      <c r="K78" s="10">
        <f>(0.85*0.125*L64)+L64</f>
        <v>0</v>
      </c>
      <c r="L78" s="7"/>
      <c r="N78" t="s">
        <v>95</v>
      </c>
    </row>
    <row r="79" spans="3:14">
      <c r="C79" s="3" t="s">
        <v>11</v>
      </c>
      <c r="D79" s="8">
        <f>L79</f>
        <v>0</v>
      </c>
      <c r="E79" s="6">
        <v>191660.13</v>
      </c>
      <c r="F79" s="8">
        <f t="shared" si="4"/>
        <v>0</v>
      </c>
      <c r="G79" s="7"/>
      <c r="J79" s="3" t="s">
        <v>11</v>
      </c>
      <c r="K79" s="8">
        <f>K78*1.15</f>
        <v>0</v>
      </c>
      <c r="L79" s="7"/>
      <c r="N79" t="s">
        <v>96</v>
      </c>
    </row>
    <row r="80" spans="3:14">
      <c r="C80" s="3" t="s">
        <v>12</v>
      </c>
      <c r="D80" s="8">
        <f>L80</f>
        <v>0</v>
      </c>
      <c r="E80" s="6">
        <v>300104.06</v>
      </c>
      <c r="F80" s="8">
        <f t="shared" si="4"/>
        <v>0</v>
      </c>
      <c r="G80" s="7"/>
      <c r="J80" s="3" t="s">
        <v>12</v>
      </c>
      <c r="K80" s="8">
        <f>K78*1.25</f>
        <v>0</v>
      </c>
      <c r="L80" s="7"/>
      <c r="N80" t="s">
        <v>97</v>
      </c>
    </row>
    <row r="81" spans="3:14">
      <c r="C81" s="3" t="s">
        <v>13</v>
      </c>
      <c r="D81" s="8">
        <f>L81</f>
        <v>0</v>
      </c>
      <c r="E81" s="6">
        <v>0</v>
      </c>
      <c r="F81" s="8">
        <f t="shared" si="4"/>
        <v>0</v>
      </c>
      <c r="G81" s="7"/>
      <c r="J81" s="3" t="s">
        <v>13</v>
      </c>
      <c r="K81" s="8">
        <f>K78*1.35</f>
        <v>0</v>
      </c>
      <c r="L81" s="7"/>
      <c r="N81" t="s">
        <v>98</v>
      </c>
    </row>
    <row r="82" spans="3:14">
      <c r="D82" s="11" t="s">
        <v>47</v>
      </c>
      <c r="E82" s="6">
        <f>SUM(E77:E81)</f>
        <v>1611492.8199999998</v>
      </c>
      <c r="F82" s="11" t="s">
        <v>14</v>
      </c>
      <c r="G82" s="8">
        <f>SUM(G77:G81)</f>
        <v>0</v>
      </c>
    </row>
    <row r="87" spans="3:14" ht="15">
      <c r="C87" s="1" t="s">
        <v>30</v>
      </c>
    </row>
    <row r="88" spans="3:14">
      <c r="C88" t="s">
        <v>33</v>
      </c>
    </row>
    <row r="91" spans="3:14" ht="99.75">
      <c r="C91" s="4" t="s">
        <v>7</v>
      </c>
      <c r="D91" s="4" t="s">
        <v>99</v>
      </c>
      <c r="E91" s="4" t="s">
        <v>100</v>
      </c>
      <c r="F91" s="4" t="s">
        <v>8</v>
      </c>
      <c r="G91" s="4" t="s">
        <v>15</v>
      </c>
      <c r="J91" s="4" t="s">
        <v>7</v>
      </c>
      <c r="K91" s="4" t="s">
        <v>99</v>
      </c>
      <c r="L91" s="4" t="s">
        <v>16</v>
      </c>
    </row>
    <row r="92" spans="3:14">
      <c r="C92" s="3" t="s">
        <v>10</v>
      </c>
      <c r="D92" s="8">
        <f>L92</f>
        <v>0</v>
      </c>
      <c r="E92" s="6">
        <v>411959.27</v>
      </c>
      <c r="F92" s="8">
        <f>D92*E92</f>
        <v>0</v>
      </c>
      <c r="G92" s="7"/>
      <c r="J92" s="3" t="s">
        <v>10</v>
      </c>
      <c r="K92" s="8">
        <f>K93*0.9</f>
        <v>0</v>
      </c>
      <c r="L92" s="7"/>
      <c r="N92" t="s">
        <v>101</v>
      </c>
    </row>
    <row r="93" spans="3:14">
      <c r="C93" s="3" t="s">
        <v>9</v>
      </c>
      <c r="D93" s="8">
        <f>L93</f>
        <v>0</v>
      </c>
      <c r="E93" s="6">
        <v>707769.36</v>
      </c>
      <c r="F93" s="8">
        <f t="shared" ref="F93:F96" si="5">D93*E93</f>
        <v>0</v>
      </c>
      <c r="G93" s="7"/>
      <c r="J93" s="3" t="s">
        <v>9</v>
      </c>
      <c r="K93" s="10">
        <f>(0.85*0.125*L78)+L78</f>
        <v>0</v>
      </c>
      <c r="L93" s="7"/>
      <c r="N93" t="s">
        <v>102</v>
      </c>
    </row>
    <row r="94" spans="3:14">
      <c r="C94" s="3" t="s">
        <v>11</v>
      </c>
      <c r="D94" s="8">
        <f>L94</f>
        <v>0</v>
      </c>
      <c r="E94" s="6">
        <v>191660.13</v>
      </c>
      <c r="F94" s="8">
        <f t="shared" si="5"/>
        <v>0</v>
      </c>
      <c r="G94" s="7"/>
      <c r="J94" s="3" t="s">
        <v>11</v>
      </c>
      <c r="K94" s="8">
        <f>K93*1.15</f>
        <v>0</v>
      </c>
      <c r="L94" s="7"/>
      <c r="N94" t="s">
        <v>103</v>
      </c>
    </row>
    <row r="95" spans="3:14">
      <c r="C95" s="3" t="s">
        <v>12</v>
      </c>
      <c r="D95" s="8">
        <f>L95</f>
        <v>0</v>
      </c>
      <c r="E95" s="6">
        <v>300104.06</v>
      </c>
      <c r="F95" s="8">
        <f t="shared" si="5"/>
        <v>0</v>
      </c>
      <c r="G95" s="7"/>
      <c r="J95" s="3" t="s">
        <v>12</v>
      </c>
      <c r="K95" s="8">
        <f>K93*1.25</f>
        <v>0</v>
      </c>
      <c r="L95" s="7"/>
      <c r="N95" t="s">
        <v>104</v>
      </c>
    </row>
    <row r="96" spans="3:14">
      <c r="C96" s="3" t="s">
        <v>13</v>
      </c>
      <c r="D96" s="8">
        <f>L96</f>
        <v>0</v>
      </c>
      <c r="E96" s="6">
        <v>0</v>
      </c>
      <c r="F96" s="8">
        <f t="shared" si="5"/>
        <v>0</v>
      </c>
      <c r="G96" s="7"/>
      <c r="J96" s="3" t="s">
        <v>13</v>
      </c>
      <c r="K96" s="8">
        <f>K93*1.35</f>
        <v>0</v>
      </c>
      <c r="L96" s="7"/>
      <c r="N96" t="s">
        <v>105</v>
      </c>
    </row>
    <row r="97" spans="4:7">
      <c r="D97" s="11" t="s">
        <v>47</v>
      </c>
      <c r="E97" s="6">
        <f>SUM(E92:E96)</f>
        <v>1611492.8199999998</v>
      </c>
      <c r="F97" s="11" t="s">
        <v>14</v>
      </c>
      <c r="G97" s="8">
        <f>SUM(G92:G96)</f>
        <v>0</v>
      </c>
    </row>
  </sheetData>
  <mergeCells count="3">
    <mergeCell ref="C2:G2"/>
    <mergeCell ref="L10:O11"/>
    <mergeCell ref="P10:P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82B3-F4CF-42A1-9ADD-BA5CFA064468}">
  <dimension ref="C2:P65"/>
  <sheetViews>
    <sheetView topLeftCell="A4" workbookViewId="0">
      <selection activeCell="D21" sqref="D21"/>
    </sheetView>
  </sheetViews>
  <sheetFormatPr defaultRowHeight="14.25"/>
  <cols>
    <col min="3" max="3" width="14.375" bestFit="1" customWidth="1"/>
    <col min="4" max="4" width="9.125" bestFit="1" customWidth="1"/>
    <col min="5" max="5" width="15.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5" t="s">
        <v>73</v>
      </c>
      <c r="D2" s="25"/>
      <c r="E2" s="25"/>
      <c r="F2" s="25"/>
    </row>
    <row r="4" spans="3:15" ht="15">
      <c r="C4" s="1" t="s">
        <v>40</v>
      </c>
    </row>
    <row r="5" spans="3:15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3:15" ht="18">
      <c r="C7" s="2" t="s">
        <v>41</v>
      </c>
    </row>
    <row r="8" spans="3:15">
      <c r="C8" t="s">
        <v>107</v>
      </c>
    </row>
    <row r="10" spans="3:15" ht="28.5">
      <c r="C10" s="20"/>
      <c r="D10" s="12"/>
      <c r="E10" s="4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5" t="s">
        <v>66</v>
      </c>
    </row>
    <row r="11" spans="3:15">
      <c r="D11" s="21"/>
      <c r="E11" s="9">
        <f>F21</f>
        <v>0</v>
      </c>
      <c r="F11" s="9">
        <f>F32</f>
        <v>0</v>
      </c>
      <c r="G11" s="9">
        <f>F43</f>
        <v>0</v>
      </c>
      <c r="H11" s="9">
        <f>F54</f>
        <v>0</v>
      </c>
      <c r="I11" s="9">
        <f>F65</f>
        <v>0</v>
      </c>
      <c r="J11" s="9">
        <f>E11+F11+G11+H11+I11</f>
        <v>0</v>
      </c>
    </row>
    <row r="15" spans="3:15" ht="15">
      <c r="C15" s="1" t="s">
        <v>51</v>
      </c>
    </row>
    <row r="16" spans="3:15">
      <c r="C16" t="s">
        <v>108</v>
      </c>
      <c r="J16" s="22"/>
    </row>
    <row r="19" spans="3:16" ht="28.5">
      <c r="C19" s="4" t="s">
        <v>49</v>
      </c>
      <c r="D19" s="4" t="s">
        <v>48</v>
      </c>
      <c r="E19" s="4" t="s">
        <v>50</v>
      </c>
      <c r="F19" s="4" t="s">
        <v>8</v>
      </c>
      <c r="G19" s="15"/>
      <c r="H19" s="15"/>
      <c r="I19" s="15"/>
      <c r="J19" s="15"/>
      <c r="K19" s="15"/>
      <c r="L19" s="15"/>
    </row>
    <row r="20" spans="3:16">
      <c r="C20" s="3" t="s">
        <v>52</v>
      </c>
      <c r="D20" s="17">
        <f>'III Czp - zamówienie podstawowe'!G38/'III Czp - zamówienie podstawowe'!E38</f>
        <v>0</v>
      </c>
      <c r="E20" s="17">
        <v>60000</v>
      </c>
      <c r="F20" s="10">
        <f>D20*E20</f>
        <v>0</v>
      </c>
      <c r="G20" s="15"/>
      <c r="H20" s="20"/>
      <c r="I20" s="20"/>
      <c r="J20" s="20"/>
      <c r="K20" s="20"/>
      <c r="L20" s="15"/>
    </row>
    <row r="21" spans="3:16" ht="57">
      <c r="C21" s="15"/>
      <c r="D21" s="16"/>
      <c r="E21" s="13" t="s">
        <v>53</v>
      </c>
      <c r="F21" s="14"/>
      <c r="G21" s="15"/>
      <c r="H21" s="15"/>
      <c r="I21" s="23"/>
      <c r="J21" s="23"/>
      <c r="K21" s="23"/>
      <c r="L21" s="15"/>
    </row>
    <row r="22" spans="3:16">
      <c r="C22" s="15"/>
      <c r="D22" s="16"/>
      <c r="E22" s="23"/>
      <c r="F22" s="23"/>
      <c r="G22" s="15"/>
      <c r="H22" s="15"/>
      <c r="I22" s="23"/>
      <c r="J22" s="23"/>
      <c r="K22" s="23"/>
      <c r="L22" s="15"/>
    </row>
    <row r="23" spans="3:16">
      <c r="C23" s="15"/>
      <c r="D23" s="16"/>
      <c r="E23" s="23"/>
      <c r="F23" s="23"/>
      <c r="G23" s="15"/>
      <c r="H23" s="15"/>
      <c r="I23" s="23"/>
      <c r="J23" s="23"/>
      <c r="K23" s="23"/>
      <c r="L23" s="15"/>
      <c r="M23" s="15"/>
      <c r="N23" s="16"/>
      <c r="O23" s="16"/>
      <c r="P23" s="16"/>
    </row>
    <row r="24" spans="3:16">
      <c r="C24" s="15"/>
      <c r="D24" s="15"/>
      <c r="E24" s="15"/>
      <c r="F24" s="23"/>
      <c r="G24" s="15"/>
      <c r="H24" s="15"/>
      <c r="I24" s="15"/>
      <c r="J24" s="15"/>
      <c r="K24" s="23"/>
      <c r="L24" s="15"/>
    </row>
    <row r="25" spans="3:16">
      <c r="C25" s="15"/>
      <c r="D25" s="15"/>
      <c r="E25" s="15"/>
      <c r="F25" s="23"/>
      <c r="G25" s="15"/>
      <c r="H25" s="15"/>
      <c r="I25" s="15"/>
      <c r="J25" s="15"/>
      <c r="K25" s="23"/>
      <c r="L25" s="15"/>
    </row>
    <row r="26" spans="3:16" ht="15">
      <c r="C26" s="1" t="s">
        <v>54</v>
      </c>
      <c r="H26" s="15"/>
      <c r="I26" s="15"/>
      <c r="J26" s="15"/>
      <c r="K26" s="15"/>
      <c r="L26" s="15"/>
    </row>
    <row r="27" spans="3:16">
      <c r="C27" t="s">
        <v>109</v>
      </c>
      <c r="H27" s="15"/>
      <c r="I27" s="15"/>
      <c r="J27" s="24"/>
      <c r="K27" s="15"/>
      <c r="L27" s="15"/>
    </row>
    <row r="28" spans="3:16">
      <c r="H28" s="15"/>
      <c r="I28" s="15"/>
      <c r="J28" s="15"/>
      <c r="K28" s="15"/>
      <c r="L28" s="15"/>
    </row>
    <row r="30" spans="3:16" ht="28.5">
      <c r="C30" s="4" t="s">
        <v>49</v>
      </c>
      <c r="D30" s="4" t="s">
        <v>48</v>
      </c>
      <c r="E30" s="4" t="s">
        <v>50</v>
      </c>
      <c r="F30" s="4" t="s">
        <v>8</v>
      </c>
      <c r="G30" s="15"/>
    </row>
    <row r="31" spans="3:16">
      <c r="C31" s="3" t="s">
        <v>55</v>
      </c>
      <c r="D31" s="17">
        <f>'III Czp - zamówienie podstawowe'!G53/'III Czp - zamówienie podstawowe'!E53</f>
        <v>0</v>
      </c>
      <c r="E31" s="17">
        <v>120000</v>
      </c>
      <c r="F31" s="10">
        <f>D31*E31</f>
        <v>0</v>
      </c>
      <c r="G31" s="15"/>
    </row>
    <row r="32" spans="3:16" ht="57">
      <c r="C32" s="15"/>
      <c r="D32" s="16"/>
      <c r="E32" s="13" t="s">
        <v>59</v>
      </c>
      <c r="F32" s="14"/>
      <c r="G32" s="15"/>
    </row>
    <row r="37" spans="3:6" ht="15">
      <c r="C37" s="1" t="s">
        <v>56</v>
      </c>
    </row>
    <row r="38" spans="3:6">
      <c r="C38" t="s">
        <v>110</v>
      </c>
    </row>
    <row r="41" spans="3:6" ht="28.5">
      <c r="C41" s="4" t="s">
        <v>49</v>
      </c>
      <c r="D41" s="4" t="s">
        <v>48</v>
      </c>
      <c r="E41" s="4" t="s">
        <v>50</v>
      </c>
      <c r="F41" s="4" t="s">
        <v>8</v>
      </c>
    </row>
    <row r="42" spans="3:6">
      <c r="C42" s="3" t="s">
        <v>57</v>
      </c>
      <c r="D42" s="17">
        <f>'III Czp - zamówienie podstawowe'!G68/'III Czp - zamówienie podstawowe'!E68</f>
        <v>0</v>
      </c>
      <c r="E42" s="17">
        <v>180000</v>
      </c>
      <c r="F42" s="10">
        <f>D42*E42</f>
        <v>0</v>
      </c>
    </row>
    <row r="43" spans="3:6" ht="57">
      <c r="C43" s="15"/>
      <c r="D43" s="16"/>
      <c r="E43" s="13" t="s">
        <v>58</v>
      </c>
      <c r="F43" s="14"/>
    </row>
    <row r="44" spans="3:6">
      <c r="C44" s="15"/>
      <c r="D44" s="16"/>
      <c r="E44" s="23"/>
      <c r="F44" s="23"/>
    </row>
    <row r="45" spans="3:6">
      <c r="C45" s="15"/>
      <c r="D45" s="16"/>
      <c r="E45" s="23"/>
      <c r="F45" s="23"/>
    </row>
    <row r="46" spans="3:6">
      <c r="C46" s="15"/>
      <c r="D46" s="15"/>
      <c r="E46" s="15"/>
      <c r="F46" s="23"/>
    </row>
    <row r="47" spans="3:6">
      <c r="C47" s="15"/>
      <c r="D47" s="15"/>
      <c r="E47" s="15"/>
      <c r="F47" s="23"/>
    </row>
    <row r="48" spans="3:6" ht="15">
      <c r="C48" s="1" t="s">
        <v>60</v>
      </c>
    </row>
    <row r="49" spans="3:6">
      <c r="C49" t="s">
        <v>111</v>
      </c>
    </row>
    <row r="52" spans="3:6" ht="28.5">
      <c r="C52" s="4" t="s">
        <v>49</v>
      </c>
      <c r="D52" s="4" t="s">
        <v>48</v>
      </c>
      <c r="E52" s="4" t="s">
        <v>50</v>
      </c>
      <c r="F52" s="4" t="s">
        <v>8</v>
      </c>
    </row>
    <row r="53" spans="3:6">
      <c r="C53" s="3" t="s">
        <v>61</v>
      </c>
      <c r="D53" s="17">
        <f>'III Czp - zamówienie podstawowe'!G82/'III Czp - zamówienie podstawowe'!E82</f>
        <v>0</v>
      </c>
      <c r="E53" s="17">
        <v>240000</v>
      </c>
      <c r="F53" s="10">
        <f>D53*E53</f>
        <v>0</v>
      </c>
    </row>
    <row r="54" spans="3:6" ht="57">
      <c r="C54" s="15"/>
      <c r="D54" s="16"/>
      <c r="E54" s="13" t="s">
        <v>62</v>
      </c>
      <c r="F54" s="14"/>
    </row>
    <row r="59" spans="3:6" ht="15">
      <c r="C59" s="1" t="s">
        <v>63</v>
      </c>
    </row>
    <row r="60" spans="3:6">
      <c r="C60" t="s">
        <v>112</v>
      </c>
    </row>
    <row r="63" spans="3:6" ht="28.5">
      <c r="C63" s="4" t="s">
        <v>49</v>
      </c>
      <c r="D63" s="4" t="s">
        <v>48</v>
      </c>
      <c r="E63" s="4" t="s">
        <v>50</v>
      </c>
      <c r="F63" s="4" t="s">
        <v>8</v>
      </c>
    </row>
    <row r="64" spans="3:6">
      <c r="C64" s="3" t="s">
        <v>64</v>
      </c>
      <c r="D64" s="17">
        <f>'III Czp - zamówienie podstawowe'!G97/'III Czp - zamówienie podstawowe'!E97</f>
        <v>0</v>
      </c>
      <c r="E64" s="17">
        <v>240000</v>
      </c>
      <c r="F64" s="10">
        <f>D64*E64</f>
        <v>0</v>
      </c>
    </row>
    <row r="65" spans="3:6" ht="57">
      <c r="C65" s="15"/>
      <c r="D65" s="16"/>
      <c r="E65" s="13" t="s">
        <v>65</v>
      </c>
      <c r="F65" s="14"/>
    </row>
  </sheetData>
  <mergeCells count="1"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5F27-4ADB-483A-8F84-0C72A60F0B60}">
  <dimension ref="C2:P97"/>
  <sheetViews>
    <sheetView tabSelected="1" workbookViewId="0">
      <selection activeCell="F111" sqref="F111"/>
    </sheetView>
  </sheetViews>
  <sheetFormatPr defaultRowHeight="14.25"/>
  <cols>
    <col min="3" max="3" width="14.375" bestFit="1" customWidth="1"/>
    <col min="4" max="4" width="12.625" bestFit="1" customWidth="1"/>
    <col min="5" max="6" width="11.375" bestFit="1" customWidth="1"/>
    <col min="7" max="7" width="14.375" bestFit="1" customWidth="1"/>
    <col min="9" max="9" width="11.75" customWidth="1"/>
    <col min="10" max="10" width="14.375" bestFit="1" customWidth="1"/>
    <col min="14" max="14" width="15.625" customWidth="1"/>
  </cols>
  <sheetData>
    <row r="2" spans="3:16" ht="15">
      <c r="C2" s="25" t="s">
        <v>71</v>
      </c>
      <c r="D2" s="25"/>
      <c r="E2" s="25"/>
      <c r="F2" s="25"/>
      <c r="G2" s="25"/>
    </row>
    <row r="4" spans="3:16" ht="15">
      <c r="C4" s="1" t="s">
        <v>40</v>
      </c>
    </row>
    <row r="5" spans="3:16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7" spans="3:16" ht="18">
      <c r="C7" s="2" t="s">
        <v>0</v>
      </c>
    </row>
    <row r="8" spans="3:16">
      <c r="C8" t="s">
        <v>106</v>
      </c>
    </row>
    <row r="9" spans="3:16" ht="15" thickBot="1"/>
    <row r="10" spans="3:16" ht="28.5"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39</v>
      </c>
      <c r="I10" s="5" t="s">
        <v>6</v>
      </c>
      <c r="L10" s="26" t="s">
        <v>70</v>
      </c>
      <c r="M10" s="27"/>
      <c r="N10" s="27"/>
      <c r="O10" s="27"/>
      <c r="P10" s="30">
        <v>0</v>
      </c>
    </row>
    <row r="11" spans="3:16" ht="15" thickBot="1">
      <c r="C11" s="9">
        <f>G23</f>
        <v>0</v>
      </c>
      <c r="D11" s="9">
        <f>G38</f>
        <v>0</v>
      </c>
      <c r="E11" s="9">
        <f>G53</f>
        <v>0</v>
      </c>
      <c r="F11" s="9">
        <f>G68</f>
        <v>0</v>
      </c>
      <c r="G11" s="9">
        <f>G82</f>
        <v>0</v>
      </c>
      <c r="H11" s="9">
        <f>G97</f>
        <v>0</v>
      </c>
      <c r="I11" s="9">
        <f>SUM(C11:H11)</f>
        <v>0</v>
      </c>
      <c r="L11" s="28"/>
      <c r="M11" s="29"/>
      <c r="N11" s="29"/>
      <c r="O11" s="29"/>
      <c r="P11" s="31"/>
    </row>
    <row r="13" spans="3:16" ht="15">
      <c r="C13" s="1" t="s">
        <v>17</v>
      </c>
    </row>
    <row r="14" spans="3:16">
      <c r="C14" t="s">
        <v>38</v>
      </c>
    </row>
    <row r="17" spans="3:14" ht="99.75">
      <c r="C17" s="4" t="s">
        <v>7</v>
      </c>
      <c r="D17" s="4" t="s">
        <v>18</v>
      </c>
      <c r="E17" s="4" t="s">
        <v>19</v>
      </c>
      <c r="F17" s="4" t="s">
        <v>8</v>
      </c>
      <c r="G17" s="4" t="s">
        <v>15</v>
      </c>
      <c r="J17" s="4" t="s">
        <v>7</v>
      </c>
      <c r="K17" s="4" t="s">
        <v>18</v>
      </c>
      <c r="L17" s="4" t="s">
        <v>16</v>
      </c>
    </row>
    <row r="18" spans="3:14">
      <c r="C18" s="3" t="s">
        <v>10</v>
      </c>
      <c r="D18" s="8">
        <f>L18</f>
        <v>0</v>
      </c>
      <c r="E18" s="6">
        <v>0</v>
      </c>
      <c r="F18" s="8">
        <f>D18*E18</f>
        <v>0</v>
      </c>
      <c r="G18" s="7"/>
      <c r="J18" s="3" t="s">
        <v>10</v>
      </c>
      <c r="K18" s="8">
        <f>K19*0.9</f>
        <v>0</v>
      </c>
      <c r="L18" s="7"/>
      <c r="N18" t="s">
        <v>74</v>
      </c>
    </row>
    <row r="19" spans="3:14" ht="14.25" customHeight="1">
      <c r="C19" s="3" t="s">
        <v>9</v>
      </c>
      <c r="D19" s="8">
        <f>L19</f>
        <v>0</v>
      </c>
      <c r="E19" s="6">
        <v>492809.76</v>
      </c>
      <c r="F19" s="8">
        <f t="shared" ref="F19:F22" si="0">D19*E19</f>
        <v>0</v>
      </c>
      <c r="G19" s="7"/>
      <c r="J19" s="3" t="s">
        <v>9</v>
      </c>
      <c r="K19" s="10">
        <f>(0.85*0.125*P10)+P10</f>
        <v>0</v>
      </c>
      <c r="L19" s="7"/>
      <c r="N19" t="s">
        <v>75</v>
      </c>
    </row>
    <row r="20" spans="3:14">
      <c r="C20" s="3" t="s">
        <v>11</v>
      </c>
      <c r="D20" s="8">
        <f>L20</f>
        <v>0</v>
      </c>
      <c r="E20" s="6">
        <v>136129.76999999999</v>
      </c>
      <c r="F20" s="8">
        <f t="shared" si="0"/>
        <v>0</v>
      </c>
      <c r="G20" s="7"/>
      <c r="J20" s="3" t="s">
        <v>11</v>
      </c>
      <c r="K20" s="8">
        <f>K19*1.1</f>
        <v>0</v>
      </c>
      <c r="L20" s="7"/>
      <c r="N20" t="s">
        <v>77</v>
      </c>
    </row>
    <row r="21" spans="3:14">
      <c r="C21" s="3" t="s">
        <v>12</v>
      </c>
      <c r="D21" s="8">
        <f>L21</f>
        <v>0</v>
      </c>
      <c r="E21" s="6">
        <v>248644.26</v>
      </c>
      <c r="F21" s="8">
        <f t="shared" si="0"/>
        <v>0</v>
      </c>
      <c r="G21" s="7"/>
      <c r="J21" s="3" t="s">
        <v>12</v>
      </c>
      <c r="K21" s="8">
        <f>K19*1.2</f>
        <v>0</v>
      </c>
      <c r="L21" s="7"/>
      <c r="N21" t="s">
        <v>76</v>
      </c>
    </row>
    <row r="22" spans="3:14">
      <c r="C22" s="3" t="s">
        <v>13</v>
      </c>
      <c r="D22" s="8">
        <f>L22</f>
        <v>0</v>
      </c>
      <c r="E22" s="6">
        <v>0</v>
      </c>
      <c r="F22" s="8">
        <f t="shared" si="0"/>
        <v>0</v>
      </c>
      <c r="G22" s="7"/>
      <c r="J22" s="3" t="s">
        <v>13</v>
      </c>
      <c r="K22" s="8">
        <f>K19*1.3</f>
        <v>0</v>
      </c>
      <c r="L22" s="7"/>
      <c r="N22" t="s">
        <v>78</v>
      </c>
    </row>
    <row r="23" spans="3:14">
      <c r="D23" s="11" t="s">
        <v>47</v>
      </c>
      <c r="E23" s="6">
        <f>SUM(E18:E22)</f>
        <v>877583.79</v>
      </c>
      <c r="F23" s="11" t="s">
        <v>14</v>
      </c>
      <c r="G23" s="8">
        <f>SUM(G18:G22)</f>
        <v>0</v>
      </c>
    </row>
    <row r="28" spans="3:14" ht="15">
      <c r="C28" s="1" t="s">
        <v>20</v>
      </c>
    </row>
    <row r="29" spans="3:14">
      <c r="C29" t="s">
        <v>37</v>
      </c>
    </row>
    <row r="32" spans="3:14" ht="99.75">
      <c r="C32" s="4" t="s">
        <v>7</v>
      </c>
      <c r="D32" s="4" t="s">
        <v>21</v>
      </c>
      <c r="E32" s="4" t="s">
        <v>22</v>
      </c>
      <c r="F32" s="4" t="s">
        <v>8</v>
      </c>
      <c r="G32" s="4" t="s">
        <v>15</v>
      </c>
      <c r="J32" s="4" t="s">
        <v>7</v>
      </c>
      <c r="K32" s="4" t="s">
        <v>21</v>
      </c>
      <c r="L32" s="4" t="s">
        <v>16</v>
      </c>
    </row>
    <row r="33" spans="3:14">
      <c r="C33" s="3" t="s">
        <v>10</v>
      </c>
      <c r="D33" s="8">
        <f>L33</f>
        <v>0</v>
      </c>
      <c r="E33" s="6">
        <v>0</v>
      </c>
      <c r="F33" s="8">
        <f>D33*E33</f>
        <v>0</v>
      </c>
      <c r="G33" s="7"/>
      <c r="J33" s="3" t="s">
        <v>10</v>
      </c>
      <c r="K33" s="8">
        <f>K34*0.9</f>
        <v>0</v>
      </c>
      <c r="L33" s="7"/>
      <c r="N33" t="s">
        <v>81</v>
      </c>
    </row>
    <row r="34" spans="3:14">
      <c r="C34" s="3" t="s">
        <v>9</v>
      </c>
      <c r="D34" s="8">
        <f>L34</f>
        <v>0</v>
      </c>
      <c r="E34" s="6">
        <v>492809.76</v>
      </c>
      <c r="F34" s="8">
        <f t="shared" ref="F34:F37" si="1">D34*E34</f>
        <v>0</v>
      </c>
      <c r="G34" s="7"/>
      <c r="J34" s="3" t="s">
        <v>9</v>
      </c>
      <c r="K34" s="10">
        <f>(0.85*0.125*L19)+L19</f>
        <v>0</v>
      </c>
      <c r="L34" s="7"/>
      <c r="N34" t="s">
        <v>79</v>
      </c>
    </row>
    <row r="35" spans="3:14">
      <c r="C35" s="3" t="s">
        <v>11</v>
      </c>
      <c r="D35" s="8">
        <f>L35</f>
        <v>0</v>
      </c>
      <c r="E35" s="6">
        <v>136129.76999999999</v>
      </c>
      <c r="F35" s="8">
        <f t="shared" si="1"/>
        <v>0</v>
      </c>
      <c r="G35" s="7"/>
      <c r="J35" s="3" t="s">
        <v>11</v>
      </c>
      <c r="K35" s="8">
        <f>K34*1.1</f>
        <v>0</v>
      </c>
      <c r="L35" s="7"/>
      <c r="N35" t="s">
        <v>80</v>
      </c>
    </row>
    <row r="36" spans="3:14">
      <c r="C36" s="3" t="s">
        <v>12</v>
      </c>
      <c r="D36" s="8">
        <f>L36</f>
        <v>0</v>
      </c>
      <c r="E36" s="6">
        <v>248644.26</v>
      </c>
      <c r="F36" s="8">
        <f t="shared" si="1"/>
        <v>0</v>
      </c>
      <c r="G36" s="7"/>
      <c r="J36" s="3" t="s">
        <v>12</v>
      </c>
      <c r="K36" s="8">
        <f>K34*1.2</f>
        <v>0</v>
      </c>
      <c r="L36" s="7"/>
      <c r="N36" t="s">
        <v>83</v>
      </c>
    </row>
    <row r="37" spans="3:14">
      <c r="C37" s="3" t="s">
        <v>13</v>
      </c>
      <c r="D37" s="8">
        <f>L37</f>
        <v>0</v>
      </c>
      <c r="E37" s="6">
        <v>0</v>
      </c>
      <c r="F37" s="8">
        <f t="shared" si="1"/>
        <v>0</v>
      </c>
      <c r="G37" s="7"/>
      <c r="J37" s="3" t="s">
        <v>13</v>
      </c>
      <c r="K37" s="8">
        <f>K34*1.3</f>
        <v>0</v>
      </c>
      <c r="L37" s="7"/>
      <c r="N37" t="s">
        <v>82</v>
      </c>
    </row>
    <row r="38" spans="3:14">
      <c r="D38" s="11" t="s">
        <v>47</v>
      </c>
      <c r="E38" s="6">
        <f>SUM(E33:E37)</f>
        <v>877583.79</v>
      </c>
      <c r="F38" s="11" t="s">
        <v>14</v>
      </c>
      <c r="G38" s="8">
        <f>SUM(G33:G37)</f>
        <v>0</v>
      </c>
    </row>
    <row r="43" spans="3:14" ht="15">
      <c r="C43" s="1" t="s">
        <v>23</v>
      </c>
    </row>
    <row r="44" spans="3:14">
      <c r="C44" t="s">
        <v>36</v>
      </c>
    </row>
    <row r="47" spans="3:14" ht="99.75">
      <c r="C47" s="4" t="s">
        <v>7</v>
      </c>
      <c r="D47" s="4" t="s">
        <v>24</v>
      </c>
      <c r="E47" s="4" t="s">
        <v>25</v>
      </c>
      <c r="F47" s="4" t="s">
        <v>8</v>
      </c>
      <c r="G47" s="4" t="s">
        <v>15</v>
      </c>
      <c r="J47" s="4" t="s">
        <v>7</v>
      </c>
      <c r="K47" s="4" t="s">
        <v>24</v>
      </c>
      <c r="L47" s="4" t="s">
        <v>16</v>
      </c>
    </row>
    <row r="48" spans="3:14">
      <c r="C48" s="3" t="s">
        <v>10</v>
      </c>
      <c r="D48" s="8">
        <f>L48</f>
        <v>0</v>
      </c>
      <c r="E48" s="6">
        <v>0</v>
      </c>
      <c r="F48" s="8">
        <f>D48*E48</f>
        <v>0</v>
      </c>
      <c r="G48" s="7"/>
      <c r="J48" s="3" t="s">
        <v>10</v>
      </c>
      <c r="K48" s="8">
        <f>K49*0.9</f>
        <v>0</v>
      </c>
      <c r="L48" s="7"/>
      <c r="N48" t="s">
        <v>85</v>
      </c>
    </row>
    <row r="49" spans="3:14">
      <c r="C49" s="3" t="s">
        <v>9</v>
      </c>
      <c r="D49" s="8">
        <f>L49</f>
        <v>0</v>
      </c>
      <c r="E49" s="6">
        <v>492809.76</v>
      </c>
      <c r="F49" s="8">
        <f t="shared" ref="F49:F52" si="2">D49*E49</f>
        <v>0</v>
      </c>
      <c r="G49" s="7"/>
      <c r="J49" s="3" t="s">
        <v>9</v>
      </c>
      <c r="K49" s="10">
        <f>(0.85*0.125*L34)+L34</f>
        <v>0</v>
      </c>
      <c r="L49" s="7"/>
      <c r="N49" t="s">
        <v>84</v>
      </c>
    </row>
    <row r="50" spans="3:14">
      <c r="C50" s="3" t="s">
        <v>11</v>
      </c>
      <c r="D50" s="8">
        <f>L50</f>
        <v>0</v>
      </c>
      <c r="E50" s="6">
        <v>136129.76999999999</v>
      </c>
      <c r="F50" s="8">
        <f t="shared" si="2"/>
        <v>0</v>
      </c>
      <c r="G50" s="7"/>
      <c r="J50" s="3" t="s">
        <v>11</v>
      </c>
      <c r="K50" s="8">
        <f>K49*1.1</f>
        <v>0</v>
      </c>
      <c r="L50" s="7"/>
      <c r="N50" t="s">
        <v>86</v>
      </c>
    </row>
    <row r="51" spans="3:14">
      <c r="C51" s="3" t="s">
        <v>12</v>
      </c>
      <c r="D51" s="8">
        <f>L51</f>
        <v>0</v>
      </c>
      <c r="E51" s="6">
        <v>248644.26</v>
      </c>
      <c r="F51" s="8">
        <f t="shared" si="2"/>
        <v>0</v>
      </c>
      <c r="G51" s="7"/>
      <c r="J51" s="3" t="s">
        <v>12</v>
      </c>
      <c r="K51" s="8">
        <f>K49*1.2</f>
        <v>0</v>
      </c>
      <c r="L51" s="7"/>
      <c r="N51" t="s">
        <v>87</v>
      </c>
    </row>
    <row r="52" spans="3:14">
      <c r="C52" s="3" t="s">
        <v>13</v>
      </c>
      <c r="D52" s="8">
        <f>L52</f>
        <v>0</v>
      </c>
      <c r="E52" s="6">
        <v>0</v>
      </c>
      <c r="F52" s="8">
        <f t="shared" si="2"/>
        <v>0</v>
      </c>
      <c r="G52" s="7"/>
      <c r="J52" s="3" t="s">
        <v>13</v>
      </c>
      <c r="K52" s="8">
        <f>K49*1.3</f>
        <v>0</v>
      </c>
      <c r="L52" s="7"/>
      <c r="N52" t="s">
        <v>88</v>
      </c>
    </row>
    <row r="53" spans="3:14">
      <c r="D53" s="11" t="s">
        <v>47</v>
      </c>
      <c r="E53" s="6">
        <f>SUM(E48:E52)</f>
        <v>877583.79</v>
      </c>
      <c r="F53" s="11" t="s">
        <v>14</v>
      </c>
      <c r="G53" s="8">
        <f>SUM(G48:G52)</f>
        <v>0</v>
      </c>
    </row>
    <row r="58" spans="3:14" ht="15">
      <c r="C58" s="1" t="s">
        <v>26</v>
      </c>
    </row>
    <row r="59" spans="3:14">
      <c r="C59" t="s">
        <v>35</v>
      </c>
    </row>
    <row r="62" spans="3:14" ht="99.75">
      <c r="C62" s="4" t="s">
        <v>7</v>
      </c>
      <c r="D62" s="4" t="s">
        <v>27</v>
      </c>
      <c r="E62" s="4" t="s">
        <v>28</v>
      </c>
      <c r="F62" s="4" t="s">
        <v>8</v>
      </c>
      <c r="G62" s="4" t="s">
        <v>15</v>
      </c>
      <c r="J62" s="4" t="s">
        <v>7</v>
      </c>
      <c r="K62" s="4" t="s">
        <v>27</v>
      </c>
      <c r="L62" s="4" t="s">
        <v>16</v>
      </c>
    </row>
    <row r="63" spans="3:14">
      <c r="C63" s="3" t="s">
        <v>10</v>
      </c>
      <c r="D63" s="8">
        <f>L63</f>
        <v>0</v>
      </c>
      <c r="E63" s="6">
        <v>0</v>
      </c>
      <c r="F63" s="8">
        <f>D63*E63</f>
        <v>0</v>
      </c>
      <c r="G63" s="7"/>
      <c r="J63" s="3" t="s">
        <v>10</v>
      </c>
      <c r="K63" s="8">
        <f>K64*0.9</f>
        <v>0</v>
      </c>
      <c r="L63" s="7"/>
      <c r="N63" t="s">
        <v>89</v>
      </c>
    </row>
    <row r="64" spans="3:14">
      <c r="C64" s="3" t="s">
        <v>9</v>
      </c>
      <c r="D64" s="8">
        <f>L64</f>
        <v>0</v>
      </c>
      <c r="E64" s="6">
        <v>492809.76</v>
      </c>
      <c r="F64" s="8">
        <f t="shared" ref="F64:F67" si="3">D64*E64</f>
        <v>0</v>
      </c>
      <c r="G64" s="7"/>
      <c r="J64" s="3" t="s">
        <v>9</v>
      </c>
      <c r="K64" s="10">
        <f>(0.85*0.125*L49)+L49</f>
        <v>0</v>
      </c>
      <c r="L64" s="7"/>
      <c r="N64" t="s">
        <v>90</v>
      </c>
    </row>
    <row r="65" spans="3:14">
      <c r="C65" s="3" t="s">
        <v>11</v>
      </c>
      <c r="D65" s="8">
        <f>L65</f>
        <v>0</v>
      </c>
      <c r="E65" s="6">
        <v>136129.76999999999</v>
      </c>
      <c r="F65" s="8">
        <f t="shared" si="3"/>
        <v>0</v>
      </c>
      <c r="G65" s="7"/>
      <c r="J65" s="3" t="s">
        <v>11</v>
      </c>
      <c r="K65" s="8">
        <f>K64*1.1</f>
        <v>0</v>
      </c>
      <c r="L65" s="7"/>
      <c r="N65" t="s">
        <v>91</v>
      </c>
    </row>
    <row r="66" spans="3:14">
      <c r="C66" s="3" t="s">
        <v>12</v>
      </c>
      <c r="D66" s="8">
        <f>L66</f>
        <v>0</v>
      </c>
      <c r="E66" s="6">
        <v>248644.26</v>
      </c>
      <c r="F66" s="8">
        <f t="shared" si="3"/>
        <v>0</v>
      </c>
      <c r="G66" s="7"/>
      <c r="J66" s="3" t="s">
        <v>12</v>
      </c>
      <c r="K66" s="8">
        <f>K64*1.2</f>
        <v>0</v>
      </c>
      <c r="L66" s="7"/>
      <c r="N66" t="s">
        <v>92</v>
      </c>
    </row>
    <row r="67" spans="3:14">
      <c r="C67" s="3" t="s">
        <v>13</v>
      </c>
      <c r="D67" s="8">
        <f>L67</f>
        <v>0</v>
      </c>
      <c r="E67" s="6">
        <v>0</v>
      </c>
      <c r="F67" s="8">
        <f t="shared" si="3"/>
        <v>0</v>
      </c>
      <c r="G67" s="7"/>
      <c r="J67" s="3" t="s">
        <v>13</v>
      </c>
      <c r="K67" s="8">
        <f>K64*1.3</f>
        <v>0</v>
      </c>
      <c r="L67" s="7"/>
      <c r="N67" t="s">
        <v>93</v>
      </c>
    </row>
    <row r="68" spans="3:14">
      <c r="D68" s="11" t="s">
        <v>47</v>
      </c>
      <c r="E68" s="6">
        <f>SUM(E63:E67)</f>
        <v>877583.79</v>
      </c>
      <c r="F68" s="11" t="s">
        <v>14</v>
      </c>
      <c r="G68" s="8">
        <f>SUM(G63:G67)</f>
        <v>0</v>
      </c>
    </row>
    <row r="72" spans="3:14" ht="15">
      <c r="C72" s="1" t="s">
        <v>29</v>
      </c>
    </row>
    <row r="73" spans="3:14">
      <c r="C73" t="s">
        <v>34</v>
      </c>
    </row>
    <row r="76" spans="3:14" ht="99.75">
      <c r="C76" s="4" t="s">
        <v>7</v>
      </c>
      <c r="D76" s="4" t="s">
        <v>31</v>
      </c>
      <c r="E76" s="4" t="s">
        <v>32</v>
      </c>
      <c r="F76" s="4" t="s">
        <v>8</v>
      </c>
      <c r="G76" s="4" t="s">
        <v>15</v>
      </c>
      <c r="J76" s="4" t="s">
        <v>7</v>
      </c>
      <c r="K76" s="4" t="s">
        <v>31</v>
      </c>
      <c r="L76" s="4" t="s">
        <v>16</v>
      </c>
    </row>
    <row r="77" spans="3:14">
      <c r="C77" s="3" t="s">
        <v>10</v>
      </c>
      <c r="D77" s="8">
        <f>L77</f>
        <v>0</v>
      </c>
      <c r="E77" s="6">
        <v>0</v>
      </c>
      <c r="F77" s="8">
        <f>D77*E77</f>
        <v>0</v>
      </c>
      <c r="G77" s="7"/>
      <c r="J77" s="3" t="s">
        <v>10</v>
      </c>
      <c r="K77" s="8">
        <f>K78*0.9</f>
        <v>0</v>
      </c>
      <c r="L77" s="7"/>
      <c r="N77" t="s">
        <v>94</v>
      </c>
    </row>
    <row r="78" spans="3:14">
      <c r="C78" s="3" t="s">
        <v>9</v>
      </c>
      <c r="D78" s="8">
        <f>L78</f>
        <v>0</v>
      </c>
      <c r="E78" s="6">
        <v>492809.76</v>
      </c>
      <c r="F78" s="8">
        <f t="shared" ref="F78:F81" si="4">D78*E78</f>
        <v>0</v>
      </c>
      <c r="G78" s="7"/>
      <c r="J78" s="3" t="s">
        <v>9</v>
      </c>
      <c r="K78" s="10">
        <f>(0.85*0.125*L64)+L64</f>
        <v>0</v>
      </c>
      <c r="L78" s="7"/>
      <c r="N78" t="s">
        <v>95</v>
      </c>
    </row>
    <row r="79" spans="3:14">
      <c r="C79" s="3" t="s">
        <v>11</v>
      </c>
      <c r="D79" s="8">
        <f>L79</f>
        <v>0</v>
      </c>
      <c r="E79" s="6">
        <v>136129.76999999999</v>
      </c>
      <c r="F79" s="8">
        <f t="shared" si="4"/>
        <v>0</v>
      </c>
      <c r="G79" s="7"/>
      <c r="J79" s="3" t="s">
        <v>11</v>
      </c>
      <c r="K79" s="8">
        <f>K78*1.1</f>
        <v>0</v>
      </c>
      <c r="L79" s="7"/>
      <c r="N79" t="s">
        <v>96</v>
      </c>
    </row>
    <row r="80" spans="3:14">
      <c r="C80" s="3" t="s">
        <v>12</v>
      </c>
      <c r="D80" s="8">
        <f>L80</f>
        <v>0</v>
      </c>
      <c r="E80" s="6">
        <v>248644.26</v>
      </c>
      <c r="F80" s="8">
        <f t="shared" si="4"/>
        <v>0</v>
      </c>
      <c r="G80" s="7"/>
      <c r="J80" s="3" t="s">
        <v>12</v>
      </c>
      <c r="K80" s="8">
        <f>K78*1.2</f>
        <v>0</v>
      </c>
      <c r="L80" s="7"/>
      <c r="N80" t="s">
        <v>97</v>
      </c>
    </row>
    <row r="81" spans="3:14">
      <c r="C81" s="3" t="s">
        <v>13</v>
      </c>
      <c r="D81" s="8">
        <f>L81</f>
        <v>0</v>
      </c>
      <c r="E81" s="6">
        <v>0</v>
      </c>
      <c r="F81" s="8">
        <f t="shared" si="4"/>
        <v>0</v>
      </c>
      <c r="G81" s="7"/>
      <c r="J81" s="3" t="s">
        <v>13</v>
      </c>
      <c r="K81" s="8">
        <f>K78*1.3</f>
        <v>0</v>
      </c>
      <c r="L81" s="7"/>
      <c r="N81" t="s">
        <v>98</v>
      </c>
    </row>
    <row r="82" spans="3:14">
      <c r="D82" s="11" t="s">
        <v>47</v>
      </c>
      <c r="E82" s="6">
        <f>SUM(E77:E81)</f>
        <v>877583.79</v>
      </c>
      <c r="F82" s="11" t="s">
        <v>14</v>
      </c>
      <c r="G82" s="8">
        <f>SUM(G77:G81)</f>
        <v>0</v>
      </c>
    </row>
    <row r="87" spans="3:14" ht="15">
      <c r="C87" s="1" t="s">
        <v>30</v>
      </c>
    </row>
    <row r="88" spans="3:14">
      <c r="C88" t="s">
        <v>33</v>
      </c>
    </row>
    <row r="91" spans="3:14" ht="99.75">
      <c r="C91" s="4" t="s">
        <v>7</v>
      </c>
      <c r="D91" s="4" t="s">
        <v>99</v>
      </c>
      <c r="E91" s="4" t="s">
        <v>100</v>
      </c>
      <c r="F91" s="4" t="s">
        <v>8</v>
      </c>
      <c r="G91" s="4" t="s">
        <v>15</v>
      </c>
      <c r="J91" s="4" t="s">
        <v>7</v>
      </c>
      <c r="K91" s="4" t="s">
        <v>99</v>
      </c>
      <c r="L91" s="4" t="s">
        <v>16</v>
      </c>
    </row>
    <row r="92" spans="3:14">
      <c r="C92" s="3" t="s">
        <v>10</v>
      </c>
      <c r="D92" s="8">
        <f>L92</f>
        <v>0</v>
      </c>
      <c r="E92" s="6">
        <v>0</v>
      </c>
      <c r="F92" s="8">
        <f>D92*E92</f>
        <v>0</v>
      </c>
      <c r="G92" s="7"/>
      <c r="J92" s="3" t="s">
        <v>10</v>
      </c>
      <c r="K92" s="8">
        <f>K93*0.9</f>
        <v>0</v>
      </c>
      <c r="L92" s="7"/>
      <c r="N92" t="s">
        <v>101</v>
      </c>
    </row>
    <row r="93" spans="3:14">
      <c r="C93" s="3" t="s">
        <v>9</v>
      </c>
      <c r="D93" s="8">
        <f>L93</f>
        <v>0</v>
      </c>
      <c r="E93" s="6">
        <v>492809.76</v>
      </c>
      <c r="F93" s="8">
        <f t="shared" ref="F93:F96" si="5">D93*E93</f>
        <v>0</v>
      </c>
      <c r="G93" s="7"/>
      <c r="J93" s="3" t="s">
        <v>9</v>
      </c>
      <c r="K93" s="10">
        <f>(0.85*0.125*L78)+L78</f>
        <v>0</v>
      </c>
      <c r="L93" s="7"/>
      <c r="N93" t="s">
        <v>102</v>
      </c>
    </row>
    <row r="94" spans="3:14">
      <c r="C94" s="3" t="s">
        <v>11</v>
      </c>
      <c r="D94" s="8">
        <f>L94</f>
        <v>0</v>
      </c>
      <c r="E94" s="6">
        <v>136129.76999999999</v>
      </c>
      <c r="F94" s="8">
        <f t="shared" si="5"/>
        <v>0</v>
      </c>
      <c r="G94" s="7"/>
      <c r="J94" s="3" t="s">
        <v>11</v>
      </c>
      <c r="K94" s="8">
        <f>K93*1.1</f>
        <v>0</v>
      </c>
      <c r="L94" s="7"/>
      <c r="N94" t="s">
        <v>103</v>
      </c>
    </row>
    <row r="95" spans="3:14">
      <c r="C95" s="3" t="s">
        <v>12</v>
      </c>
      <c r="D95" s="8">
        <f>L95</f>
        <v>0</v>
      </c>
      <c r="E95" s="6">
        <v>248644.26</v>
      </c>
      <c r="F95" s="8">
        <f t="shared" si="5"/>
        <v>0</v>
      </c>
      <c r="G95" s="7"/>
      <c r="J95" s="3" t="s">
        <v>12</v>
      </c>
      <c r="K95" s="8">
        <f>K93*1.2</f>
        <v>0</v>
      </c>
      <c r="L95" s="7"/>
      <c r="N95" t="s">
        <v>104</v>
      </c>
    </row>
    <row r="96" spans="3:14">
      <c r="C96" s="3" t="s">
        <v>13</v>
      </c>
      <c r="D96" s="8">
        <f>L96</f>
        <v>0</v>
      </c>
      <c r="E96" s="6">
        <v>0</v>
      </c>
      <c r="F96" s="8">
        <f t="shared" si="5"/>
        <v>0</v>
      </c>
      <c r="G96" s="7"/>
      <c r="J96" s="3" t="s">
        <v>13</v>
      </c>
      <c r="K96" s="8">
        <f>K93*1.3</f>
        <v>0</v>
      </c>
      <c r="L96" s="7"/>
      <c r="N96" t="s">
        <v>105</v>
      </c>
    </row>
    <row r="97" spans="4:7">
      <c r="D97" s="11" t="s">
        <v>47</v>
      </c>
      <c r="E97" s="6">
        <f>SUM(E92:E96)</f>
        <v>877583.79</v>
      </c>
      <c r="F97" s="11" t="s">
        <v>14</v>
      </c>
      <c r="G97" s="8">
        <f>SUM(G92:G96)</f>
        <v>0</v>
      </c>
    </row>
  </sheetData>
  <mergeCells count="3">
    <mergeCell ref="C2:G2"/>
    <mergeCell ref="L10:O11"/>
    <mergeCell ref="P10:P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2A30-D641-439A-8854-11E10087182D}">
  <dimension ref="C2:P65"/>
  <sheetViews>
    <sheetView workbookViewId="0">
      <selection activeCell="J61" sqref="J61"/>
    </sheetView>
  </sheetViews>
  <sheetFormatPr defaultRowHeight="14.25"/>
  <cols>
    <col min="3" max="3" width="14.375" bestFit="1" customWidth="1"/>
    <col min="4" max="4" width="9.125" bestFit="1" customWidth="1"/>
    <col min="5" max="5" width="15.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5" t="s">
        <v>71</v>
      </c>
      <c r="D2" s="25"/>
      <c r="E2" s="25"/>
      <c r="F2" s="25"/>
    </row>
    <row r="4" spans="3:15" ht="15">
      <c r="C4" s="1" t="s">
        <v>40</v>
      </c>
    </row>
    <row r="5" spans="3:15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3:15" ht="18">
      <c r="C7" s="2" t="s">
        <v>41</v>
      </c>
    </row>
    <row r="8" spans="3:15">
      <c r="C8" t="s">
        <v>107</v>
      </c>
    </row>
    <row r="10" spans="3:15" ht="28.5">
      <c r="C10" s="20"/>
      <c r="D10" s="12"/>
      <c r="E10" s="4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5" t="s">
        <v>66</v>
      </c>
    </row>
    <row r="11" spans="3:15">
      <c r="D11" s="21"/>
      <c r="E11" s="9">
        <f>F21</f>
        <v>0</v>
      </c>
      <c r="F11" s="9">
        <f>F32</f>
        <v>0</v>
      </c>
      <c r="G11" s="9">
        <f>F43</f>
        <v>0</v>
      </c>
      <c r="H11" s="9">
        <f>F54</f>
        <v>0</v>
      </c>
      <c r="I11" s="9">
        <f>F65</f>
        <v>0</v>
      </c>
      <c r="J11" s="9">
        <f>E11+F11+G11+H11+I11</f>
        <v>0</v>
      </c>
    </row>
    <row r="15" spans="3:15" ht="15">
      <c r="C15" s="1" t="s">
        <v>51</v>
      </c>
    </row>
    <row r="16" spans="3:15">
      <c r="C16" t="s">
        <v>108</v>
      </c>
      <c r="J16" s="22"/>
    </row>
    <row r="19" spans="3:16" ht="28.5">
      <c r="C19" s="4" t="s">
        <v>49</v>
      </c>
      <c r="D19" s="4" t="s">
        <v>48</v>
      </c>
      <c r="E19" s="4" t="s">
        <v>50</v>
      </c>
      <c r="F19" s="4" t="s">
        <v>8</v>
      </c>
      <c r="G19" s="15"/>
      <c r="H19" s="15"/>
      <c r="I19" s="15"/>
      <c r="J19" s="15"/>
      <c r="K19" s="15"/>
      <c r="L19" s="15"/>
    </row>
    <row r="20" spans="3:16">
      <c r="C20" s="3" t="s">
        <v>52</v>
      </c>
      <c r="D20" s="17">
        <f>'IV Czp - zamówienie podsta'!G38/'IV Czp - zamówienie podsta'!E38</f>
        <v>0</v>
      </c>
      <c r="E20" s="17">
        <v>60000</v>
      </c>
      <c r="F20" s="10">
        <f>D20*E20</f>
        <v>0</v>
      </c>
      <c r="G20" s="15"/>
      <c r="H20" s="20"/>
      <c r="I20" s="20"/>
      <c r="J20" s="20"/>
      <c r="K20" s="20"/>
      <c r="L20" s="15"/>
    </row>
    <row r="21" spans="3:16" ht="57">
      <c r="C21" s="15"/>
      <c r="D21" s="16"/>
      <c r="E21" s="13" t="s">
        <v>53</v>
      </c>
      <c r="F21" s="14"/>
      <c r="G21" s="15"/>
      <c r="H21" s="15"/>
      <c r="I21" s="23"/>
      <c r="J21" s="23"/>
      <c r="K21" s="23"/>
      <c r="L21" s="15"/>
    </row>
    <row r="22" spans="3:16">
      <c r="C22" s="15"/>
      <c r="D22" s="16"/>
      <c r="E22" s="23"/>
      <c r="F22" s="23"/>
      <c r="G22" s="15"/>
      <c r="H22" s="15"/>
      <c r="I22" s="23"/>
      <c r="J22" s="23"/>
      <c r="K22" s="23"/>
      <c r="L22" s="15"/>
    </row>
    <row r="23" spans="3:16">
      <c r="C23" s="15"/>
      <c r="D23" s="16"/>
      <c r="E23" s="23"/>
      <c r="F23" s="23"/>
      <c r="G23" s="15"/>
      <c r="H23" s="15"/>
      <c r="I23" s="23"/>
      <c r="J23" s="23"/>
      <c r="K23" s="23"/>
      <c r="L23" s="15"/>
      <c r="M23" s="15"/>
      <c r="N23" s="16"/>
      <c r="O23" s="16"/>
      <c r="P23" s="16"/>
    </row>
    <row r="24" spans="3:16">
      <c r="C24" s="15"/>
      <c r="D24" s="15"/>
      <c r="E24" s="15"/>
      <c r="F24" s="23"/>
      <c r="G24" s="15"/>
      <c r="H24" s="15"/>
      <c r="I24" s="15"/>
      <c r="J24" s="15"/>
      <c r="K24" s="23"/>
      <c r="L24" s="15"/>
    </row>
    <row r="25" spans="3:16">
      <c r="C25" s="15"/>
      <c r="D25" s="15"/>
      <c r="E25" s="15"/>
      <c r="F25" s="23"/>
      <c r="G25" s="15"/>
      <c r="H25" s="15"/>
      <c r="I25" s="15"/>
      <c r="J25" s="15"/>
      <c r="K25" s="23"/>
      <c r="L25" s="15"/>
    </row>
    <row r="26" spans="3:16" ht="15">
      <c r="C26" s="1" t="s">
        <v>54</v>
      </c>
      <c r="H26" s="15"/>
      <c r="I26" s="15"/>
      <c r="J26" s="15"/>
      <c r="K26" s="15"/>
      <c r="L26" s="15"/>
    </row>
    <row r="27" spans="3:16">
      <c r="C27" t="s">
        <v>109</v>
      </c>
      <c r="H27" s="15"/>
      <c r="I27" s="15"/>
      <c r="J27" s="24"/>
      <c r="K27" s="15"/>
      <c r="L27" s="15"/>
    </row>
    <row r="28" spans="3:16">
      <c r="H28" s="15"/>
      <c r="I28" s="15"/>
      <c r="J28" s="15"/>
      <c r="K28" s="15"/>
      <c r="L28" s="15"/>
    </row>
    <row r="30" spans="3:16" ht="28.5">
      <c r="C30" s="4" t="s">
        <v>49</v>
      </c>
      <c r="D30" s="4" t="s">
        <v>48</v>
      </c>
      <c r="E30" s="4" t="s">
        <v>50</v>
      </c>
      <c r="F30" s="4" t="s">
        <v>8</v>
      </c>
      <c r="G30" s="15"/>
    </row>
    <row r="31" spans="3:16">
      <c r="C31" s="3" t="s">
        <v>55</v>
      </c>
      <c r="D31" s="17">
        <f>'IV Czp - zamówienie podsta'!G53/'IV Czp - zamówienie podsta'!E53</f>
        <v>0</v>
      </c>
      <c r="E31" s="17">
        <v>120000</v>
      </c>
      <c r="F31" s="10">
        <f>D31*E31</f>
        <v>0</v>
      </c>
      <c r="G31" s="15"/>
    </row>
    <row r="32" spans="3:16" ht="57">
      <c r="C32" s="15"/>
      <c r="D32" s="16"/>
      <c r="E32" s="13" t="s">
        <v>59</v>
      </c>
      <c r="F32" s="14"/>
      <c r="G32" s="15"/>
    </row>
    <row r="37" spans="3:6" ht="15">
      <c r="C37" s="1" t="s">
        <v>56</v>
      </c>
    </row>
    <row r="38" spans="3:6">
      <c r="C38" t="s">
        <v>110</v>
      </c>
    </row>
    <row r="41" spans="3:6" ht="28.5">
      <c r="C41" s="4" t="s">
        <v>49</v>
      </c>
      <c r="D41" s="4" t="s">
        <v>48</v>
      </c>
      <c r="E41" s="4" t="s">
        <v>50</v>
      </c>
      <c r="F41" s="4" t="s">
        <v>8</v>
      </c>
    </row>
    <row r="42" spans="3:6">
      <c r="C42" s="3" t="s">
        <v>57</v>
      </c>
      <c r="D42" s="17">
        <f>'IV Czp - zamówienie podsta'!G68/'IV Czp - zamówienie podsta'!E68</f>
        <v>0</v>
      </c>
      <c r="E42" s="17">
        <v>180000</v>
      </c>
      <c r="F42" s="10">
        <f>D42*E42</f>
        <v>0</v>
      </c>
    </row>
    <row r="43" spans="3:6" ht="57">
      <c r="C43" s="15"/>
      <c r="D43" s="16"/>
      <c r="E43" s="13" t="s">
        <v>58</v>
      </c>
      <c r="F43" s="14"/>
    </row>
    <row r="44" spans="3:6">
      <c r="C44" s="15"/>
      <c r="D44" s="16"/>
      <c r="E44" s="23"/>
      <c r="F44" s="23"/>
    </row>
    <row r="45" spans="3:6">
      <c r="C45" s="15"/>
      <c r="D45" s="16"/>
      <c r="E45" s="23"/>
      <c r="F45" s="23"/>
    </row>
    <row r="46" spans="3:6">
      <c r="C46" s="15"/>
      <c r="D46" s="15"/>
      <c r="E46" s="15"/>
      <c r="F46" s="23"/>
    </row>
    <row r="47" spans="3:6">
      <c r="C47" s="15"/>
      <c r="D47" s="15"/>
      <c r="E47" s="15"/>
      <c r="F47" s="23"/>
    </row>
    <row r="48" spans="3:6" ht="15">
      <c r="C48" s="1" t="s">
        <v>60</v>
      </c>
    </row>
    <row r="49" spans="3:6">
      <c r="C49" t="s">
        <v>111</v>
      </c>
    </row>
    <row r="52" spans="3:6" ht="28.5">
      <c r="C52" s="4" t="s">
        <v>49</v>
      </c>
      <c r="D52" s="4" t="s">
        <v>48</v>
      </c>
      <c r="E52" s="4" t="s">
        <v>50</v>
      </c>
      <c r="F52" s="4" t="s">
        <v>8</v>
      </c>
    </row>
    <row r="53" spans="3:6">
      <c r="C53" s="3" t="s">
        <v>61</v>
      </c>
      <c r="D53" s="17">
        <f>'IV Czp - zamówienie podsta'!G82/'IV Czp - zamówienie podsta'!E82</f>
        <v>0</v>
      </c>
      <c r="E53" s="17">
        <v>240000</v>
      </c>
      <c r="F53" s="10">
        <f>D53*E53</f>
        <v>0</v>
      </c>
    </row>
    <row r="54" spans="3:6" ht="57">
      <c r="C54" s="15"/>
      <c r="D54" s="16"/>
      <c r="E54" s="13" t="s">
        <v>62</v>
      </c>
      <c r="F54" s="14"/>
    </row>
    <row r="59" spans="3:6" ht="15">
      <c r="C59" s="1" t="s">
        <v>63</v>
      </c>
    </row>
    <row r="60" spans="3:6">
      <c r="C60" t="s">
        <v>112</v>
      </c>
    </row>
    <row r="63" spans="3:6" ht="28.5">
      <c r="C63" s="4" t="s">
        <v>49</v>
      </c>
      <c r="D63" s="4" t="s">
        <v>48</v>
      </c>
      <c r="E63" s="4" t="s">
        <v>50</v>
      </c>
      <c r="F63" s="4" t="s">
        <v>8</v>
      </c>
    </row>
    <row r="64" spans="3:6">
      <c r="C64" s="3" t="s">
        <v>64</v>
      </c>
      <c r="D64" s="17">
        <f>'IV Czp - zamówienie podsta'!G82/'IV Czp - zamówienie podsta'!E82</f>
        <v>0</v>
      </c>
      <c r="E64" s="17">
        <v>240000</v>
      </c>
      <c r="F64" s="10">
        <f>D64*E64</f>
        <v>0</v>
      </c>
    </row>
    <row r="65" spans="3:6" ht="57">
      <c r="C65" s="15"/>
      <c r="D65" s="16"/>
      <c r="E65" s="13" t="s">
        <v>65</v>
      </c>
      <c r="F65" s="14"/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 I Czp - zamówienie podstawowe</vt:lpstr>
      <vt:lpstr>I Co - prawo opcji</vt:lpstr>
      <vt:lpstr>II Czp - zamówienie podstawowe</vt:lpstr>
      <vt:lpstr>II Co - prawo opcji</vt:lpstr>
      <vt:lpstr>III Czp - zamówienie podstawowe</vt:lpstr>
      <vt:lpstr>III Co - prawo opcji</vt:lpstr>
      <vt:lpstr>IV Czp - zamówienie podsta</vt:lpstr>
      <vt:lpstr>IV Co - prawo opcji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ummawr04</dc:creator>
  <cp:lastModifiedBy>umanta02</cp:lastModifiedBy>
  <cp:lastPrinted>2023-06-13T08:58:43Z</cp:lastPrinted>
  <dcterms:created xsi:type="dcterms:W3CDTF">2023-06-01T13:28:30Z</dcterms:created>
  <dcterms:modified xsi:type="dcterms:W3CDTF">2023-11-08T13:47:40Z</dcterms:modified>
</cp:coreProperties>
</file>