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 tabRatio="857"/>
  </bookViews>
  <sheets>
    <sheet name=" I Czp - zamówienie podstawowe" sheetId="2" r:id="rId1"/>
    <sheet name="I Co - prawo opcji" sheetId="3" r:id="rId2"/>
    <sheet name="II Czp - zamówienie podstawowe" sheetId="4" r:id="rId3"/>
    <sheet name="II Co - prawo opcji" sheetId="5" r:id="rId4"/>
  </sheets>
  <calcPr calcId="125725"/>
</workbook>
</file>

<file path=xl/calcChain.xml><?xml version="1.0" encoding="utf-8"?>
<calcChain xmlns="http://schemas.openxmlformats.org/spreadsheetml/2006/main">
  <c r="F135" i="5"/>
  <c r="D133"/>
  <c r="F133" s="1"/>
  <c r="D132"/>
  <c r="F132" s="1"/>
  <c r="D131"/>
  <c r="F131" s="1"/>
  <c r="D130"/>
  <c r="F130" s="1"/>
  <c r="P129"/>
  <c r="P130" s="1"/>
  <c r="N129"/>
  <c r="F129"/>
  <c r="D129"/>
  <c r="K115"/>
  <c r="F115"/>
  <c r="I113"/>
  <c r="K113" s="1"/>
  <c r="D113"/>
  <c r="F113" s="1"/>
  <c r="I112"/>
  <c r="K112" s="1"/>
  <c r="D112"/>
  <c r="F112" s="1"/>
  <c r="I111"/>
  <c r="K111" s="1"/>
  <c r="D111"/>
  <c r="F111" s="1"/>
  <c r="P110"/>
  <c r="N110"/>
  <c r="I110"/>
  <c r="K110" s="1"/>
  <c r="D110"/>
  <c r="F110" s="1"/>
  <c r="P109"/>
  <c r="N109"/>
  <c r="I109"/>
  <c r="K109" s="1"/>
  <c r="D109"/>
  <c r="F109" s="1"/>
  <c r="K94"/>
  <c r="F94"/>
  <c r="I92"/>
  <c r="K92" s="1"/>
  <c r="D92"/>
  <c r="F92" s="1"/>
  <c r="K91"/>
  <c r="I91"/>
  <c r="F91"/>
  <c r="D91"/>
  <c r="K90"/>
  <c r="I90"/>
  <c r="D90"/>
  <c r="F90" s="1"/>
  <c r="N89"/>
  <c r="P89" s="1"/>
  <c r="K89"/>
  <c r="I89"/>
  <c r="F89"/>
  <c r="D89"/>
  <c r="N88"/>
  <c r="P88" s="1"/>
  <c r="I88"/>
  <c r="K88" s="1"/>
  <c r="D88"/>
  <c r="F88" s="1"/>
  <c r="K73"/>
  <c r="F73"/>
  <c r="I71"/>
  <c r="K71" s="1"/>
  <c r="D71"/>
  <c r="F71" s="1"/>
  <c r="I70"/>
  <c r="K70" s="1"/>
  <c r="D70"/>
  <c r="F70" s="1"/>
  <c r="I69"/>
  <c r="K69" s="1"/>
  <c r="D69"/>
  <c r="F69" s="1"/>
  <c r="P68"/>
  <c r="N68"/>
  <c r="I68"/>
  <c r="K68" s="1"/>
  <c r="D68"/>
  <c r="F68" s="1"/>
  <c r="N67"/>
  <c r="P67" s="1"/>
  <c r="P69" s="1"/>
  <c r="I67"/>
  <c r="K67" s="1"/>
  <c r="D67"/>
  <c r="F67" s="1"/>
  <c r="K52"/>
  <c r="F52"/>
  <c r="I50"/>
  <c r="K50" s="1"/>
  <c r="D50"/>
  <c r="F50" s="1"/>
  <c r="I49"/>
  <c r="K49" s="1"/>
  <c r="F49"/>
  <c r="D49"/>
  <c r="I48"/>
  <c r="K48" s="1"/>
  <c r="D48"/>
  <c r="F48" s="1"/>
  <c r="N47"/>
  <c r="P47" s="1"/>
  <c r="I47"/>
  <c r="K47" s="1"/>
  <c r="D47"/>
  <c r="F47" s="1"/>
  <c r="P46"/>
  <c r="N46"/>
  <c r="I46"/>
  <c r="K46" s="1"/>
  <c r="D46"/>
  <c r="F46" s="1"/>
  <c r="K31"/>
  <c r="F31"/>
  <c r="I29"/>
  <c r="K29" s="1"/>
  <c r="D29"/>
  <c r="F29" s="1"/>
  <c r="I28"/>
  <c r="K28" s="1"/>
  <c r="D28"/>
  <c r="F28" s="1"/>
  <c r="K27"/>
  <c r="I27"/>
  <c r="D27"/>
  <c r="F27" s="1"/>
  <c r="N26"/>
  <c r="P26" s="1"/>
  <c r="K26"/>
  <c r="I26"/>
  <c r="D26"/>
  <c r="F26" s="1"/>
  <c r="N25"/>
  <c r="P25" s="1"/>
  <c r="I25"/>
  <c r="K25" s="1"/>
  <c r="D25"/>
  <c r="F25" s="1"/>
  <c r="I11"/>
  <c r="H11"/>
  <c r="G11"/>
  <c r="F11"/>
  <c r="E11"/>
  <c r="D11"/>
  <c r="J11" s="1"/>
  <c r="G154" i="4"/>
  <c r="I11" s="1"/>
  <c r="D153"/>
  <c r="F153" s="1"/>
  <c r="F152"/>
  <c r="D152"/>
  <c r="D151"/>
  <c r="F151" s="1"/>
  <c r="D150"/>
  <c r="F150" s="1"/>
  <c r="D149"/>
  <c r="F149" s="1"/>
  <c r="I133"/>
  <c r="F132"/>
  <c r="D132"/>
  <c r="H132" s="1"/>
  <c r="F131"/>
  <c r="D131"/>
  <c r="H131" s="1"/>
  <c r="F130"/>
  <c r="D130"/>
  <c r="H130" s="1"/>
  <c r="M129"/>
  <c r="M132" s="1"/>
  <c r="F129"/>
  <c r="D129"/>
  <c r="H129" s="1"/>
  <c r="F128"/>
  <c r="D128"/>
  <c r="H128" s="1"/>
  <c r="I112"/>
  <c r="G11" s="1"/>
  <c r="F111"/>
  <c r="D111"/>
  <c r="H111" s="1"/>
  <c r="H110"/>
  <c r="F110"/>
  <c r="D110"/>
  <c r="F109"/>
  <c r="D109"/>
  <c r="H109" s="1"/>
  <c r="M108"/>
  <c r="M110" s="1"/>
  <c r="H108"/>
  <c r="F108"/>
  <c r="D108"/>
  <c r="F107"/>
  <c r="D107"/>
  <c r="H107" s="1"/>
  <c r="I91"/>
  <c r="M90"/>
  <c r="F90"/>
  <c r="H90" s="1"/>
  <c r="D90"/>
  <c r="H89"/>
  <c r="F89"/>
  <c r="D89"/>
  <c r="M88"/>
  <c r="F88"/>
  <c r="H88" s="1"/>
  <c r="D88"/>
  <c r="M87"/>
  <c r="M89" s="1"/>
  <c r="H87"/>
  <c r="F87"/>
  <c r="D87"/>
  <c r="M86"/>
  <c r="F86"/>
  <c r="H86" s="1"/>
  <c r="D86"/>
  <c r="I70"/>
  <c r="E11" s="1"/>
  <c r="M69"/>
  <c r="F69"/>
  <c r="D69"/>
  <c r="H69" s="1"/>
  <c r="H68"/>
  <c r="F68"/>
  <c r="D68"/>
  <c r="M67"/>
  <c r="F67"/>
  <c r="D67"/>
  <c r="H67" s="1"/>
  <c r="M66"/>
  <c r="M68" s="1"/>
  <c r="H66"/>
  <c r="F66"/>
  <c r="D66"/>
  <c r="M65"/>
  <c r="F65"/>
  <c r="D65"/>
  <c r="H65" s="1"/>
  <c r="I49"/>
  <c r="D11" s="1"/>
  <c r="M48"/>
  <c r="F48"/>
  <c r="D48"/>
  <c r="H48" s="1"/>
  <c r="F47"/>
  <c r="D47"/>
  <c r="H47" s="1"/>
  <c r="M46"/>
  <c r="F46"/>
  <c r="D46"/>
  <c r="H46" s="1"/>
  <c r="M45"/>
  <c r="M47" s="1"/>
  <c r="F45"/>
  <c r="D45"/>
  <c r="H45" s="1"/>
  <c r="M44"/>
  <c r="F44"/>
  <c r="D44"/>
  <c r="H44" s="1"/>
  <c r="G28"/>
  <c r="F27"/>
  <c r="D27"/>
  <c r="D26"/>
  <c r="F26" s="1"/>
  <c r="K25"/>
  <c r="F25"/>
  <c r="D25"/>
  <c r="K24"/>
  <c r="K27" s="1"/>
  <c r="D24"/>
  <c r="F24" s="1"/>
  <c r="D23"/>
  <c r="F23" s="1"/>
  <c r="H11"/>
  <c r="F11"/>
  <c r="C11"/>
  <c r="J11" s="1"/>
  <c r="I11" i="3"/>
  <c r="N129"/>
  <c r="D130"/>
  <c r="F130" s="1"/>
  <c r="D131"/>
  <c r="F131" s="1"/>
  <c r="D132"/>
  <c r="F132" s="1"/>
  <c r="D133"/>
  <c r="F133" s="1"/>
  <c r="D129"/>
  <c r="F129" s="1"/>
  <c r="H11"/>
  <c r="G11"/>
  <c r="F11"/>
  <c r="P129"/>
  <c r="P130" s="1"/>
  <c r="F135"/>
  <c r="K115"/>
  <c r="F115"/>
  <c r="I113"/>
  <c r="K113" s="1"/>
  <c r="D113"/>
  <c r="F113" s="1"/>
  <c r="K112"/>
  <c r="I112"/>
  <c r="F112"/>
  <c r="D112"/>
  <c r="I111"/>
  <c r="K111" s="1"/>
  <c r="D111"/>
  <c r="F111" s="1"/>
  <c r="N110"/>
  <c r="P110" s="1"/>
  <c r="I110"/>
  <c r="K110" s="1"/>
  <c r="D110"/>
  <c r="F110" s="1"/>
  <c r="P109"/>
  <c r="N109"/>
  <c r="I109"/>
  <c r="K109" s="1"/>
  <c r="D109"/>
  <c r="F109" s="1"/>
  <c r="K94"/>
  <c r="F94"/>
  <c r="I92"/>
  <c r="K92" s="1"/>
  <c r="D92"/>
  <c r="F92" s="1"/>
  <c r="I91"/>
  <c r="K91" s="1"/>
  <c r="D91"/>
  <c r="F91" s="1"/>
  <c r="I90"/>
  <c r="K90" s="1"/>
  <c r="D90"/>
  <c r="F90" s="1"/>
  <c r="N89"/>
  <c r="P89" s="1"/>
  <c r="K89"/>
  <c r="I89"/>
  <c r="D89"/>
  <c r="F89" s="1"/>
  <c r="P88"/>
  <c r="N88"/>
  <c r="I88"/>
  <c r="K88" s="1"/>
  <c r="D88"/>
  <c r="F88" s="1"/>
  <c r="K73"/>
  <c r="F73"/>
  <c r="I71"/>
  <c r="K71" s="1"/>
  <c r="F71"/>
  <c r="D71"/>
  <c r="I70"/>
  <c r="K70" s="1"/>
  <c r="D70"/>
  <c r="F70" s="1"/>
  <c r="I69"/>
  <c r="K69" s="1"/>
  <c r="D69"/>
  <c r="F69" s="1"/>
  <c r="N68"/>
  <c r="P68" s="1"/>
  <c r="I68"/>
  <c r="K68" s="1"/>
  <c r="D68"/>
  <c r="F68" s="1"/>
  <c r="P67"/>
  <c r="N67"/>
  <c r="I67"/>
  <c r="K67" s="1"/>
  <c r="D67"/>
  <c r="F67" s="1"/>
  <c r="E11"/>
  <c r="I47"/>
  <c r="K47" s="1"/>
  <c r="I48"/>
  <c r="I49"/>
  <c r="K49" s="1"/>
  <c r="I50"/>
  <c r="K50" s="1"/>
  <c r="I46"/>
  <c r="K46" s="1"/>
  <c r="D47"/>
  <c r="D48"/>
  <c r="F48" s="1"/>
  <c r="D49"/>
  <c r="F49" s="1"/>
  <c r="D50"/>
  <c r="F50" s="1"/>
  <c r="D46"/>
  <c r="F46" s="1"/>
  <c r="K52"/>
  <c r="F52"/>
  <c r="K48"/>
  <c r="P47"/>
  <c r="N47"/>
  <c r="F47"/>
  <c r="P46"/>
  <c r="P48" s="1"/>
  <c r="N46"/>
  <c r="D11"/>
  <c r="N26"/>
  <c r="P26" s="1"/>
  <c r="N25"/>
  <c r="P25" s="1"/>
  <c r="K31"/>
  <c r="F31"/>
  <c r="I26"/>
  <c r="K26" s="1"/>
  <c r="I27"/>
  <c r="K27" s="1"/>
  <c r="I28"/>
  <c r="K28" s="1"/>
  <c r="I29"/>
  <c r="K29" s="1"/>
  <c r="I25"/>
  <c r="K25" s="1"/>
  <c r="D26"/>
  <c r="F26" s="1"/>
  <c r="D27"/>
  <c r="F27" s="1"/>
  <c r="D28"/>
  <c r="F28" s="1"/>
  <c r="D29"/>
  <c r="F29" s="1"/>
  <c r="D25"/>
  <c r="F25" s="1"/>
  <c r="M45" i="2"/>
  <c r="G11"/>
  <c r="I11"/>
  <c r="H11"/>
  <c r="F11"/>
  <c r="E11"/>
  <c r="D11"/>
  <c r="F128"/>
  <c r="D128"/>
  <c r="D150"/>
  <c r="D151"/>
  <c r="F151" s="1"/>
  <c r="D152"/>
  <c r="F152" s="1"/>
  <c r="D153"/>
  <c r="D149"/>
  <c r="F149" s="1"/>
  <c r="G154"/>
  <c r="F153"/>
  <c r="F150"/>
  <c r="I133"/>
  <c r="M132"/>
  <c r="H132"/>
  <c r="F132"/>
  <c r="D132"/>
  <c r="F131"/>
  <c r="D131"/>
  <c r="H130"/>
  <c r="F130"/>
  <c r="D130"/>
  <c r="M129"/>
  <c r="M131" s="1"/>
  <c r="F129"/>
  <c r="D129"/>
  <c r="H128"/>
  <c r="I112"/>
  <c r="D107"/>
  <c r="F111"/>
  <c r="D111"/>
  <c r="F110"/>
  <c r="D110"/>
  <c r="H109"/>
  <c r="F109"/>
  <c r="D109"/>
  <c r="M108"/>
  <c r="M110" s="1"/>
  <c r="F108"/>
  <c r="D108"/>
  <c r="H108" s="1"/>
  <c r="F107"/>
  <c r="M66"/>
  <c r="M68" s="1"/>
  <c r="M87"/>
  <c r="M90" s="1"/>
  <c r="D86"/>
  <c r="I91"/>
  <c r="F90"/>
  <c r="D90"/>
  <c r="F89"/>
  <c r="D89"/>
  <c r="H89" s="1"/>
  <c r="F88"/>
  <c r="D88"/>
  <c r="H88" s="1"/>
  <c r="F87"/>
  <c r="D87"/>
  <c r="F86"/>
  <c r="D66"/>
  <c r="D67"/>
  <c r="H67" s="1"/>
  <c r="D68"/>
  <c r="H68" s="1"/>
  <c r="D69"/>
  <c r="H69" s="1"/>
  <c r="D65"/>
  <c r="I70"/>
  <c r="F69"/>
  <c r="F68"/>
  <c r="F67"/>
  <c r="F66"/>
  <c r="F65"/>
  <c r="F45"/>
  <c r="F46"/>
  <c r="F47"/>
  <c r="F48"/>
  <c r="F44"/>
  <c r="I49"/>
  <c r="D45"/>
  <c r="D46"/>
  <c r="D47"/>
  <c r="D48"/>
  <c r="D44"/>
  <c r="H44" s="1"/>
  <c r="K24"/>
  <c r="K27" s="1"/>
  <c r="D24"/>
  <c r="F24" s="1"/>
  <c r="D25"/>
  <c r="F25" s="1"/>
  <c r="D26"/>
  <c r="F26" s="1"/>
  <c r="D27"/>
  <c r="F27" s="1"/>
  <c r="D23"/>
  <c r="F23" s="1"/>
  <c r="G28"/>
  <c r="C11" s="1"/>
  <c r="P111" i="5" l="1"/>
  <c r="K93"/>
  <c r="K95" s="1"/>
  <c r="F30"/>
  <c r="F32" s="1"/>
  <c r="F134"/>
  <c r="F136" s="1"/>
  <c r="K114"/>
  <c r="K116" s="1"/>
  <c r="K72"/>
  <c r="K74" s="1"/>
  <c r="P48"/>
  <c r="F72"/>
  <c r="F74" s="1"/>
  <c r="F114"/>
  <c r="F116" s="1"/>
  <c r="K51"/>
  <c r="K53" s="1"/>
  <c r="P90"/>
  <c r="P27"/>
  <c r="F51"/>
  <c r="F53" s="1"/>
  <c r="K30"/>
  <c r="K32" s="1"/>
  <c r="F93"/>
  <c r="F95" s="1"/>
  <c r="K26" i="4"/>
  <c r="K23"/>
  <c r="M107"/>
  <c r="M109"/>
  <c r="M111"/>
  <c r="M131"/>
  <c r="M128"/>
  <c r="M130"/>
  <c r="F72" i="3"/>
  <c r="F74" s="1"/>
  <c r="F93"/>
  <c r="F95" s="1"/>
  <c r="F114"/>
  <c r="F116" s="1"/>
  <c r="F134"/>
  <c r="F136" s="1"/>
  <c r="K114"/>
  <c r="K116" s="1"/>
  <c r="P111"/>
  <c r="K93"/>
  <c r="K95" s="1"/>
  <c r="P90"/>
  <c r="K72"/>
  <c r="K74" s="1"/>
  <c r="P69"/>
  <c r="K51"/>
  <c r="K53" s="1"/>
  <c r="F51"/>
  <c r="F53" s="1"/>
  <c r="P27"/>
  <c r="K30"/>
  <c r="K32" s="1"/>
  <c r="F30"/>
  <c r="F32" s="1"/>
  <c r="J11"/>
  <c r="J11" i="2"/>
  <c r="H87"/>
  <c r="H129"/>
  <c r="M107"/>
  <c r="H131"/>
  <c r="H66"/>
  <c r="H107"/>
  <c r="M109"/>
  <c r="M130"/>
  <c r="H110"/>
  <c r="H48"/>
  <c r="H86"/>
  <c r="M111"/>
  <c r="H47"/>
  <c r="H45"/>
  <c r="H111"/>
  <c r="H46"/>
  <c r="M128"/>
  <c r="H65"/>
  <c r="H90"/>
  <c r="M89"/>
  <c r="M86"/>
  <c r="M88"/>
  <c r="M65"/>
  <c r="M67"/>
  <c r="M69"/>
  <c r="M46"/>
  <c r="K26"/>
  <c r="K25"/>
  <c r="K23"/>
  <c r="M47" l="1"/>
  <c r="M48"/>
  <c r="M44"/>
</calcChain>
</file>

<file path=xl/sharedStrings.xml><?xml version="1.0" encoding="utf-8"?>
<sst xmlns="http://schemas.openxmlformats.org/spreadsheetml/2006/main" count="906" uniqueCount="232">
  <si>
    <t>Cena Cb 2024 = Cb 2024 * 112 600 wzkm</t>
  </si>
  <si>
    <t>Cena Cd 2024 = Cd 2024 * 283 250 wzkm</t>
  </si>
  <si>
    <t>Cb 2024 = 0,9 *oferowana stawka Cc</t>
  </si>
  <si>
    <t>Cd 2024 = 1,2* oferowana stawka Cc</t>
  </si>
  <si>
    <t>Cena Cc 2025 = Cc 2024 * 600 340 wzkm + Cc 2025 * 827 600 wzkm</t>
  </si>
  <si>
    <t>Cena Cb 2025 = Cb 2024 * 94 930 wzkm + Cb 2025 * 214 010 wzkm</t>
  </si>
  <si>
    <t>Cena Cd 2025 = Cd 2024 * 202 320 wzkm + Cd 2025 * 283 250 wzkm</t>
  </si>
  <si>
    <t>Cc 2025 = 0,85*0,15*Cc 2024 + Cc 2024</t>
  </si>
  <si>
    <t>Cb 2025 = 0,9 * Cc 2025</t>
  </si>
  <si>
    <t>Cd 2025 = 1,2 * Cc 2025</t>
  </si>
  <si>
    <t>Cena Cc 2026 = Cc 2025 * 591 140 wzkm + Cc 2026 * 827 600 wzkm</t>
  </si>
  <si>
    <t>Cena Cb 2026 = Cb 2025 * 152 860 wzkm + Cb 2026 * 214 010 wzkm</t>
  </si>
  <si>
    <t>Cena Cd 2026 = Cd 2025 * 202 320 wzkm + Cd 2026 * 283 250 wzkm</t>
  </si>
  <si>
    <t>Cc 2026 = 0,85*0,15*Cc 2025 + Cc 2025</t>
  </si>
  <si>
    <t>Cb 2026 = 0,9 * Cc 2026</t>
  </si>
  <si>
    <t>Cd 2026 = 1,2 * Cc 2026</t>
  </si>
  <si>
    <t>Cena Cc 2027 = Cc 2026 * 591 140 wzkm + Cc 2027 * 827 600 wzkm</t>
  </si>
  <si>
    <t>Cena Cb 2027 = Cb 2026 * 152 860 wzkm + Cb 2027 * 214 010 wzkm</t>
  </si>
  <si>
    <t>Cena Cd 2027 = Cd 2026 * 202 320 wzkm + Cd 2027 * 283 250 wzkm</t>
  </si>
  <si>
    <t>Cc 2027 = 0,85*0,15*Cc 2026 + Cc 2026</t>
  </si>
  <si>
    <t>Cb 2027 = 0,9 * Cc 2027</t>
  </si>
  <si>
    <t>Cd 2027 = 1,2 * Cc 2027</t>
  </si>
  <si>
    <t>Cena Cc 2028 = Cc 2027 * 591 140 wzkm + Cc 2028 * 827 600 wzkm</t>
  </si>
  <si>
    <t>Cena Cb 2028 = Cb 2027 * 152 860 wzkm + Cb 2028 * 214 010 wzkm</t>
  </si>
  <si>
    <t>Cena Cd 2028 = Cd 2027 * 202 320 wzkm + Cd 2028 * 283 250 wzkm</t>
  </si>
  <si>
    <t>Cc 2028 = 0,85*0,15*Cc 2027 + Cc 2027</t>
  </si>
  <si>
    <t>Cb 2028 = 0,9 * Cc 2028</t>
  </si>
  <si>
    <t>Cd 2028 = 1,2 * Cc 2028</t>
  </si>
  <si>
    <t>Cena Cc 2029 = Cc 2028 * 591 140 wzkm + Cc 2029 * 827 600 wzkm</t>
  </si>
  <si>
    <t>Cena Cb 2029 = Cb 2028 * 152 860 wzkm + Cb 2029 * 214 010 wzkm</t>
  </si>
  <si>
    <t>Cena Cd 2029 = Cd 2028 * 202 320 wzkm + Cd 2029 * 283 250 wzkm</t>
  </si>
  <si>
    <t>Cc 2029 = 0,85*0,15*Cc 2028 + Cc 2028</t>
  </si>
  <si>
    <t>Cb 2029 = 0,9 * Cc 2029</t>
  </si>
  <si>
    <t>Cd 2029 = 1,2 * Cc 2029</t>
  </si>
  <si>
    <t>Cena Cc 2030 = Cc 2029 * 591 140 wzkm</t>
  </si>
  <si>
    <t>Cena Cb 2030 = Cb 2029 * 152 860 wzkm</t>
  </si>
  <si>
    <t>Cena Cd 2030 = Cd 2029 * 202 320 wzkm</t>
  </si>
  <si>
    <t>Cena opcji 2026 = Cs 2025 * 107 500 wzkm + Cs 2026 * 150 500 wzkm</t>
  </si>
  <si>
    <t>Cena opcji 2027 = Cs 2026 * 161 250 wzkm + Cs 2027 * 225 750 wzkm</t>
  </si>
  <si>
    <t>Cena opcji 2028 = Cs 2027 * 215 000 wzkm + Cs 2028 * 301 000 wzkm</t>
  </si>
  <si>
    <t>Cena opcji 2029 = Cs 2028 * 268 750 wzkm + Cs 2029 * 376 250 wzkm</t>
  </si>
  <si>
    <t xml:space="preserve">Cena opcji 2030 = Cs 2029 * 112 875 wzkm </t>
  </si>
  <si>
    <t>Cena zamówienia podstawowego</t>
  </si>
  <si>
    <t>Cena Czp 2024</t>
  </si>
  <si>
    <t>Cena Czp 2025</t>
  </si>
  <si>
    <t>Cena Czp 2026</t>
  </si>
  <si>
    <t>Cena Czp 2027</t>
  </si>
  <si>
    <t>Cena Czp 2028</t>
  </si>
  <si>
    <t>Cena Czp 2029</t>
  </si>
  <si>
    <t>Cena Czp</t>
  </si>
  <si>
    <t>Cena zamówienia podstawowego (Czp) = Cena Czp 2024 + Cena Czp 2025 + Cena Czp 2026+ Cena Czp 2027 + Cena Czp 2028 + Cena Czp 2029 + Cena Czp 2030</t>
  </si>
  <si>
    <t>Cena Cce 2024 = Cce 2024 * 185 300 wzkm</t>
  </si>
  <si>
    <t>Cena Cde 2024 = Cde 2024 * 201 280 wzkm</t>
  </si>
  <si>
    <t>Cena Cc 2024 =  Cc 2024*843 700 wzkm</t>
  </si>
  <si>
    <t>Cce 2024 = 1,1*oferowana stawka Cc</t>
  </si>
  <si>
    <t>Cde 2024 = 1,3*oferowana stawka Cc</t>
  </si>
  <si>
    <t>Cc 2024 = oferowana stawka Cc</t>
  </si>
  <si>
    <t>Typ autobusu</t>
  </si>
  <si>
    <t>Suma</t>
  </si>
  <si>
    <t>C</t>
  </si>
  <si>
    <t>B</t>
  </si>
  <si>
    <t>Ce</t>
  </si>
  <si>
    <t>D</t>
  </si>
  <si>
    <t>De</t>
  </si>
  <si>
    <t>Stawka za 1 wzkm 2024</t>
  </si>
  <si>
    <t>Liczba wzkm dla danego typu 2024</t>
  </si>
  <si>
    <t>Łącznie</t>
  </si>
  <si>
    <t>Przepisana wartość sumy - do 2 miejsc po przecinku</t>
  </si>
  <si>
    <t>Wpisana stawka za autobus typu C w 2024 roku</t>
  </si>
  <si>
    <t>Przepisana wartość stawki - do 2 miejsc po przecinku</t>
  </si>
  <si>
    <t>Obliczenie ceny zamówienia podstawowego 2024</t>
  </si>
  <si>
    <t>Obliczenie ceny zamówienia podstawowego 2025</t>
  </si>
  <si>
    <t>Cena Cce 2025 = Cce 2024 * 133 450 wzkm + Cce 2025 * 192 990 wzkm</t>
  </si>
  <si>
    <t>Cena Cde 2025 = Cde 2024 * 143 770 wzkm + Cde 2025 * 201 280 wzkm</t>
  </si>
  <si>
    <t>Cce 2025 = 1,1* Cc 2025</t>
  </si>
  <si>
    <t>Cde 2025 = 1,3* Cc 2025</t>
  </si>
  <si>
    <t>Stawka za 1 wzkm 2025</t>
  </si>
  <si>
    <t>Liczba wzkm dla danego typu 2025</t>
  </si>
  <si>
    <t>Obliczenie ceny zamówienia podstawowego 2026</t>
  </si>
  <si>
    <t>Cena Cce 2026 = Cce 2025 * 137 850 wzkm + Cce 2026 * 192 990 wzkm</t>
  </si>
  <si>
    <t>Cena Cde 2026 = Cde 2025 * 143 770 wzkm + Cde 2026 * 201 280 wzkm</t>
  </si>
  <si>
    <t>Cce 2026 = 1,1* Cc 2026</t>
  </si>
  <si>
    <t>Cde 2026 = 1,3* Cc 2026</t>
  </si>
  <si>
    <t>Stawka za 1 wzkm 2026</t>
  </si>
  <si>
    <t>Liczba wzkm dla danego typu 2026</t>
  </si>
  <si>
    <t>Obliczenie ceny zamówienia podstawowego 2027</t>
  </si>
  <si>
    <t>Cena Cce 2027 = Cce 2026 * 137 850 wzkm + Cce 2027 * 192 990 wzkm</t>
  </si>
  <si>
    <t>Cena Cde 2027 = Cde 2026 * 143 770 wzkm + Cde 2027 * 201 280 wzkm</t>
  </si>
  <si>
    <t>Cce 2027 = 1,1* Cc 2027</t>
  </si>
  <si>
    <t>Cde 2027 = 1,3* Cc 2027</t>
  </si>
  <si>
    <t>Stawka za 1 wzkm 2027</t>
  </si>
  <si>
    <t>Liczba wzkm dla danego typu 2027</t>
  </si>
  <si>
    <t>Obliczenie ceny zamówienia podstawowego 2028</t>
  </si>
  <si>
    <t>Cena Cce 2028 = Cce 2027 * 137 850 wzkm + Cce 2028 * 192 990 wzkm</t>
  </si>
  <si>
    <t>Cena Cde 2028 = Cde 2027 * 143 770 wzkm + Cde 2028 * 201 280 wzkm</t>
  </si>
  <si>
    <t>Cce 2028 = 1,1* Cc 2028</t>
  </si>
  <si>
    <t>Cde 2028 = 1,3* Cc 2028</t>
  </si>
  <si>
    <t>Stawka za 1 wzkm 2028</t>
  </si>
  <si>
    <t>Liczba wzkm dla danego typu 2028</t>
  </si>
  <si>
    <t>Obliczenie ceny zamówienia podstawowego 2029</t>
  </si>
  <si>
    <t>Cena Cce 2029 = Cce 2028 * 137 850 wzkm + Cce 2029 * 192 990 wzkm</t>
  </si>
  <si>
    <t>Cena Cde 2029 = Cde 2028 * 143 770 wzkm + Cde 2029 * 201 280 wzkm</t>
  </si>
  <si>
    <t>Cce 2029 = 1,1* Cc 2029</t>
  </si>
  <si>
    <t>Cde 2029 = 1,3* Cc 2029</t>
  </si>
  <si>
    <t>Obliczenie ceny zamówienia podstawowego 2030</t>
  </si>
  <si>
    <t>Cena Cce 2030 = Cce 2029 * 137 850 wzkm</t>
  </si>
  <si>
    <t>Cena Cde 2030 = Cde 2029 * 143 770 wzkm</t>
  </si>
  <si>
    <t>Stawka za 1 wzkm 2029</t>
  </si>
  <si>
    <t>Liczba wzkm dla danego typu 2029</t>
  </si>
  <si>
    <t>Cena zamówienia podstawowego 2030 = [Cena Cc 2030 (netto) + Cena Cb 2030 (netto)+ Cena Cce 2030 (netto) + Cena Cd 2030 (netto) + Cena Cce 2030 (netto)]</t>
  </si>
  <si>
    <t>Cena zamówienia podstawowego 2029 = [Cena Cc 2029 (netto) + Cena Cb 2029 (netto)+ Cena Cce 2029 (netto) + Cena Cd 2029 (netto) + Cena Cde 2029 (netto)]</t>
  </si>
  <si>
    <t>Cena zamówienia podstawowego 2028 = [Cena Cc 2028 (netto) + Cena Cb 2028 (netto)+ Cena Cce 2028 (netto) + Cena Cd 2028 (netto) + Cena Cde 2028 (netto)]</t>
  </si>
  <si>
    <t>Cena zamówienia podstawowego 2027 = [Cena Cc 2027 (netto) + Cena Cb 2027 (netto)+ Cena Cce 2027 (netto) + Cena Cd 2027 (netto) + Cena Cde 2027 (netto)]</t>
  </si>
  <si>
    <t>Cena zamówienia podstawowego 2026 = [Cena Cc 2026 (netto) + Cena Cb 2026 (netto)+ Cena Cce 2026 (netto) + Cena Cd 2026 (netto) + Cena Cde 2026 (netto)]</t>
  </si>
  <si>
    <t>Cena zamówienia podstawowego 2025 = [Cena Cc 2025 (netto) + Cena Cb 2025 (netto)+ Cena Cce 2025 (netto) + Cena Cd 2025 (netto) + Cena Cde 2025 (netto)]</t>
  </si>
  <si>
    <t>Cena zamówienia podstawowego 2024 = [Cena Cc 2024 (netto) + Cena Cb 2024 (netto)+ Cena Cce 2024 (netto) + Cena Cd 2024 (netto) + Cena Cde 2024 (netto)]</t>
  </si>
  <si>
    <t>Cena Czp 2030</t>
  </si>
  <si>
    <t>!!! Wszytskie ceny są cenami netto, przed wpisaniem wartosci do Formularza ofertowego należy doliczyć również podatek VAT !!!</t>
  </si>
  <si>
    <t>Cena prawa opcji</t>
  </si>
  <si>
    <t>Cena prawa opcji (Cpo) = Cena Cpo 2024 + Cena Cpo 2025 + Cena Cpo 2026+ Cena Cpo 2027 + Cena Cpo 2028 + Cena Cpo 2029 + Cena Cpo 2030</t>
  </si>
  <si>
    <t>Cena Cpo 2025</t>
  </si>
  <si>
    <t>Cena Cpo 2026</t>
  </si>
  <si>
    <t>Cena Cpo 2027</t>
  </si>
  <si>
    <t>Cena Cpo 2028</t>
  </si>
  <si>
    <t>Cena Cpo 2029</t>
  </si>
  <si>
    <t>Cena Cpo 2030</t>
  </si>
  <si>
    <t>Cs 2024 = (Cc 2024 * 600 340 wzkm+ Cb 2024 * 94 930 wzkm+ Cce 2024 * 133 450 wzkm + Cd 2024 * 202 320 wzkm + Cde 2024 * 143 770 wzkm) / 1 174 810 wzkm</t>
  </si>
  <si>
    <t>Obliczenie ceny prawa opcji 2025</t>
  </si>
  <si>
    <t>Cs 2025 = (Cc 2025 * 827 600 wzkm+ Cb 2025 * 214 010 wzkm+ Cce 2025 * 192 990 wzkm + Cd 2025 * 283 250 wzkm + Cde 2025 * 201 280 wzkm) / 1 719 130 wzkm</t>
  </si>
  <si>
    <t>Cs 2024</t>
  </si>
  <si>
    <t>Cs 2025</t>
  </si>
  <si>
    <t>Ilość wzkm</t>
  </si>
  <si>
    <t>Stawka 2024</t>
  </si>
  <si>
    <t>Stawka 2025</t>
  </si>
  <si>
    <t>Łącznie zł</t>
  </si>
  <si>
    <t>Łącznie wzkm</t>
  </si>
  <si>
    <t>Stawka Cs</t>
  </si>
  <si>
    <t>Cs</t>
  </si>
  <si>
    <t>Łącznie Cpo 2025</t>
  </si>
  <si>
    <t>Przepisana Cs 2024 - do 2 miejsc po przecinku</t>
  </si>
  <si>
    <t>Przepisana Cs 2025 - do 2 miejsc po przecinku</t>
  </si>
  <si>
    <t>Przepisana Cpo 2025 - do 2 miejsc po przecinku</t>
  </si>
  <si>
    <t>Ilość wzkm prawa opcji</t>
  </si>
  <si>
    <t>Cena prawa opcji 2025 = Cs 2024 * 53 750 wzkm + Cs 2025 * 75 250 wzkm</t>
  </si>
  <si>
    <t>Obliczenie ceny prawa opcji 2026</t>
  </si>
  <si>
    <t>Cs 2025 = (Cc 2025 * 591 140 wzkm+ Cb 2025 * 152 860 wzkm+ Cce 2025 * 137 850 wzkm + Cd 2025 * 202 320 wzkm + Cde 2025 * 143 770 wzkm) / 1 227 940 wzkm</t>
  </si>
  <si>
    <t>Cs 2026 = (Cc 2026 * 827 600 wzkm+ Cb 2026 * 214 010 wzkm+ Cce 2026 * 192 990 wzkm + Cd 2026 * 283 250 wzkm + Cde 2026 * 201 280 wzkm) / 1 719 130 wzkm</t>
  </si>
  <si>
    <t>Stawka 2026</t>
  </si>
  <si>
    <t>Cs 2026</t>
  </si>
  <si>
    <t>Przepisana Cs 2026 - do 2 miejsc po przecinku</t>
  </si>
  <si>
    <t>Łącznie Cpo 2026</t>
  </si>
  <si>
    <t>Przepisana Cpo 2026 - do 2 miejsc po przecinku</t>
  </si>
  <si>
    <t>Obliczenie ceny prawa opcji 2027</t>
  </si>
  <si>
    <t>Cs 2026 = (Cc 2026 * 591 140 wzkm+ Cb 2026 * 152 860 wzkm+ Cce 2026 * 137 850 wzkm + Cd 2026 * 202 320 wzkm + Cde 2026 * 143 770 wzkm) / 1 227 940 wzkm</t>
  </si>
  <si>
    <t>Cs 2027 = (Cc 2027 * 827 600 wzkm+ Cb 2027 * 214 010 wzkm+ Cce 2027 * 192 990 wzkm + Cd 2027 * 283 250 wzkm + Cde 2027 * 201 280 wzkm) / 1 719 130 wzkm</t>
  </si>
  <si>
    <t>Stawka 2027</t>
  </si>
  <si>
    <t>Łącznie Cpo 2027</t>
  </si>
  <si>
    <t>Cs 2027</t>
  </si>
  <si>
    <t>Przepisana Cs 2027 - do 2 miejsc po przecinku</t>
  </si>
  <si>
    <t>Obliczenie ceny prawa opcji 2028</t>
  </si>
  <si>
    <t>Cs 2027 = (Cc 2027 * 591 140 wzkm+ Cb 2027 * 152 860 wzkm+ Cce 2027 * 137 850 wzkm + Cd 2027 * 202 320 wzkm + Cde 2027 * 143 770 wzkm) / 1 227 940 wzkm</t>
  </si>
  <si>
    <t>Cs 2028 = (Cc 2028 * 827 600 wzkm+ Cb 2028 * 214 010 wzkm+ Cce 2028 * 192 990 wzkm + Cd 2028 * 283 250 wzkm + Cde 2028 * 201 280 wzkm) / 1 719 130 wzkm</t>
  </si>
  <si>
    <t>Stawka 2028</t>
  </si>
  <si>
    <t>Cs 2028</t>
  </si>
  <si>
    <t>Przepisana Cs 2028 - do 2 miejsc po przecinku</t>
  </si>
  <si>
    <t>Przepisana Cpo 2028 - do 2 miejsc po przecinku</t>
  </si>
  <si>
    <t>Łącznie Cpo 2028</t>
  </si>
  <si>
    <t>Przepisana Cpo 2027 - do 2 miejsc po przecinku</t>
  </si>
  <si>
    <t>Obliczenie ceny prawa opcji 2029</t>
  </si>
  <si>
    <t>Cs 2028 = (Cc 2028 * 591 140 wzkm+ Cb 2028 * 152 860 wzkm+ Cce 2028 * 137 850 wzkm + Cd 2028 * 202 320 wzkm + Cde 2028 * 143 770 wzkm) / 1 227 940 wzkm</t>
  </si>
  <si>
    <t>Cs 2029 = (Cc 2029 * 827 600 wzkm+ Cb 2029 * 214 010 wzkm+ Cce 2029 * 192 990 wzkm + Cd 2029 * 283 250 wzkm + Cde 2029 * 201 280 wzkm) / 1 719 130 wzkm</t>
  </si>
  <si>
    <t>Stawka 2029</t>
  </si>
  <si>
    <t>Cs 2029</t>
  </si>
  <si>
    <t>Przepisana Cs 2029 - do 2 miejsc po przecinku</t>
  </si>
  <si>
    <t>Łącznie Cpo 2029</t>
  </si>
  <si>
    <t>Przepisana Cpo 2029 - do 2 miejsc po przecinku</t>
  </si>
  <si>
    <t>Obliczenie ceny prawa opcji 2030</t>
  </si>
  <si>
    <t>Cs 2030 = (Cc 2029 * 591 140 wzkm+ Cb 2029 * 152 860 wzkm+ Cce 2029 * 137 850 wzkm + Cd 2029 * 202 320 wzkm + Cde 2029 * 143 770 wzkm) / 1 227 940 wzkm</t>
  </si>
  <si>
    <t>Cs 2030</t>
  </si>
  <si>
    <t>Przepisana Cs 2030 - do 2 miejsc po przecinku</t>
  </si>
  <si>
    <t>Łącznie Cpo 2030</t>
  </si>
  <si>
    <t>Przepisana Cpo 2030 - do 2 miejsc po przecinku</t>
  </si>
  <si>
    <t>Cena Cpo</t>
  </si>
  <si>
    <t>Wykonawca wypełnia tylko komórki zaznaczone żółtym kolorem, do 2 miejsc po przecinku oznacza zaokrąglenie otrzymanej wartości do 2 miejsc po przecinku.</t>
  </si>
  <si>
    <t>Cena Cb 2024 = Cb 2024 * 206 430 wzkm</t>
  </si>
  <si>
    <t>Cena Cd 2024 = Cd 2024 * 327 990 wzkm</t>
  </si>
  <si>
    <t>Cena Cc 2025 = Cc 2024 * 440 550 wzkm + Cc 2025 * 695 350 wzkm</t>
  </si>
  <si>
    <t>Cena Cb 2025 = Cb 2024 * 163 180 wzkm + Cb 2025 * 316 520 wzkm</t>
  </si>
  <si>
    <t>Cena Cd 2025 = Cd 2024 * 230 350 wzkm + Cd 2025 * 300 520 wzkm</t>
  </si>
  <si>
    <t>Cena Cc 2026 = Cc 2025 * 496 680 wzkm + Cc 2026 * 695 350 wzkm</t>
  </si>
  <si>
    <t>Cena Cb 2026 = Cb 2025 * 226 080 wzkm + Cb 2026 * 316 520 wzkm</t>
  </si>
  <si>
    <t>Cena Cd 2026 = Cd 2025 * 214 650 wzkm + Cd 2026 * 300 520 wzkm</t>
  </si>
  <si>
    <t>Cena Cc 2027 = Cc 2026 * 496 680 wzkm + Cc 2027 * 695 350 wzkm</t>
  </si>
  <si>
    <t>Cena Cb 2027 = Cb 2026 * 226 080 wzkm + Cb 2027 * 316 520 wzkm</t>
  </si>
  <si>
    <t>Cena Cd 2027 = Cd 2026 * 214 650 wzkm + Cd 2027 * 300 520 wzkm</t>
  </si>
  <si>
    <t>Cena Cc 2028 = Cc 2027 * 496 680 wzkm + Cc 2028 * 695 350 wzkm</t>
  </si>
  <si>
    <t>Cena Cb 2028 = Cb 2027 * 226 080 wzkm + Cb 2028 * 316 520 wzkm</t>
  </si>
  <si>
    <t>Cena Cd 2028 = Cd 2027 * 214 650 wzkm + Cd 2028 * 300 520 wzkm</t>
  </si>
  <si>
    <t>Cena Cc 2029 = Cc 2028 * 496 680 wzkm + Cc 2029 * 695 350 wzkm</t>
  </si>
  <si>
    <t>Cena Cb 2029 = Cb 2028 * 226 080 wzkm + Cb 2029 * 316 520 wzkm</t>
  </si>
  <si>
    <t>Cena Cd 2029 = Cd 2028 * 214 650 wzkm + Cd 2029 * 300 520 wzkm</t>
  </si>
  <si>
    <t>Cena Cc 2030 = Cc 2029 * 496 080 wzkm</t>
  </si>
  <si>
    <t>Cena Cb 2030 = Cb 2029 * 226 080 wzkm</t>
  </si>
  <si>
    <t>Cena Cd 2030 = Cd 2029 * 214 650 wzkm</t>
  </si>
  <si>
    <t>Cena Cce 2024 = Cce 2024 * 175 480 wzkm</t>
  </si>
  <si>
    <t>Cena Cde 2024 = Cde 2024 * 218 710 wzkm</t>
  </si>
  <si>
    <t>Cena Cc 2024 = Cc 2024 * 597 120 wzkm</t>
  </si>
  <si>
    <t>Cena Cce 2025 = Cce 2024 * 123 830 wzkm + Cce 2025 * 164 850 wzkm</t>
  </si>
  <si>
    <t>Cena Cde 2025 = Cde 2024 * 156 340 wzkm + Cde 2025 * 219 570 wzkm</t>
  </si>
  <si>
    <t>Cena Cce 2026 = Cce 2025 * 117 750 wzkm + Cce 2026 * 164 850 wzkm</t>
  </si>
  <si>
    <t>Cena Cde 2026 = Cde 2025 * 156 840 wzkm + Cde 2026 * 219 570 wzkm</t>
  </si>
  <si>
    <t>Cena Cce 2027 = Cce 2026 * 117 750 wzkm + Cce 2027 * 164 850 wzkm</t>
  </si>
  <si>
    <t>Cena Cde 2027 = Cde 2026 * 156 840 wzkm + Cde 2027 * 219 570 wzkm</t>
  </si>
  <si>
    <t>Cena Cce 2028 = Cce 2027 * 117 750 wzkm + Cce 2028 * 164 850 wzkm</t>
  </si>
  <si>
    <t>Cena Cde 2028 = Cde 2027 * 156 840 wzkm + Cde 2028 * 219 570 wzkm</t>
  </si>
  <si>
    <t>Cena Cce 2029 = Cce 2028 * 117 750 wzkm + Cce 2029 * 164 850 wzkm</t>
  </si>
  <si>
    <t>Cena Cde 2029 = Cde 2028 * 156 840 wzkm + Cde 2029 * 219 570 wzkm</t>
  </si>
  <si>
    <t>Cena Cce 2030 = Cce 2029 * 117 750 wzkm</t>
  </si>
  <si>
    <t>Cena Cde 2030 = Cde 2029 * 156 840 wzkm</t>
  </si>
  <si>
    <t>Cs 2024 = (Cc 2024 * 440 550 wzkm+ Cb 2024 * 163 180 wzkm+ Cce 2024 * 123 830 wzkm + Cd 2024 * 230 350 wzkm + Cde 2024 * 156 340 wzkm) / 1 114 250 wzkm</t>
  </si>
  <si>
    <t>Cs 2025 = (Cc 2025 * 695 350 wzkm+ Cb 2025 * 316 520 wzkm+ Cce 2025 * 164 850 wzkm + Cd 2025 * 300 520 wzkm + Cde 2025 * 219 570 wzkm) / 1 696 810 wzkm</t>
  </si>
  <si>
    <t>Cs 2025 = (Cc 2025 * 496 680 wzkm+ Cb 2025 * 226 080 wzkm+ Cce 2025 * 117 750 wzkm + Cd 2025 * 214 650 wzkm + Cde 2025 * 156 840 wzkm) / 1 212 000 wzkm</t>
  </si>
  <si>
    <t>Cs 2026 = (Cc 2026 * 695 350 wzkm+ Cb 2026 * 316 520 wzkm+ Cce 2026 * 164 850 wzkm + Cd 2026 * 300 520 wzkm + Cde 2026 * 219 570 wzkm) / 1 696 810 wzkm</t>
  </si>
  <si>
    <t>Cs 2026 = (Cc 2026 * 496 680 wzkm+ Cb 2026 * 226 080 wzkm+ Cce 2026 * 117 750 wzkm + Cd 2026 * 214 650 wzkm + Cde 2026 * 156 840 wzkm) / 1 212 000 wzkm</t>
  </si>
  <si>
    <t>Cs 2027 = (Cc 2027 * 695 350 wzkm+ Cb 2027 * 316 520 wzkm+ Cce 2027 * 164 850 wzkm + Cd 2027 * 300 520 wzkm + Cde 2027 * 219  570 wzkm) / 1 696 810 wzkm</t>
  </si>
  <si>
    <t>Cs 2027 = (Cc 2027 * 496 680 wzkm+ Cb 2027 * 226 080 wzkm+ Cce 2027 * 117 750 wzkm + Cd 2027 * 214 650 wzkm + Cde 2027 * 156 840 wzkm) / 1 212 000 wzkm</t>
  </si>
  <si>
    <t>Cs 2028 = (Cc 2028 * 695 350 wzkm+ Cb 2028 * 316 520 wzkm+ Cce 2028 * 164 850 wzkm + Cd 2028 * 300 520 wzkm + Cde 2028 * 219 570 wzkm) / 1 696 810 wzkm</t>
  </si>
  <si>
    <t>Cs 2028 = (Cc 2028 * 496 680 wzkm+ Cb 2028 * 226 080 wzkm+ Cce 2028 * 117 750 wzkm + Cd 2028 * 214 650 wzkm + Cde 2028 * 156 840 wzkm) / 1 212 000 wzkm</t>
  </si>
  <si>
    <t>Cs 2029 = (Cc 2029 * 695 350 wzkm+ Cb 2029 * 316 520 wzkm+ Cce 2029 * 164 850 wzkm + Cd 2029 * 300 520 wzkm + Cde 2029 * 219 570 wzkm) / 1 696 810 wzkm</t>
  </si>
  <si>
    <t>Cs 2030 = (Cc 2029 * 496 680 wzkm+ Cb 2029 * 226 080 wzkm+ Cce 2029 * 117 750 wzkm + Cd 2029 * 214 650 wzkm + Cde 2029 * 156 840 wzkm) / 1 212 000 wzkm</t>
  </si>
  <si>
    <t>ZADANIE NR 1 - FORMULARZ CENOWY 3A</t>
  </si>
  <si>
    <t>ZADANIE NR 2 - FORMULARZ CENOWY 3B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</si>
</sst>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0" fontId="0" fillId="2" borderId="1" xfId="0" applyFill="1" applyBorder="1"/>
    <xf numFmtId="0" fontId="0" fillId="0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3" xfId="0" applyBorder="1"/>
    <xf numFmtId="0" fontId="0" fillId="3" borderId="1" xfId="0" applyFill="1" applyBorder="1"/>
    <xf numFmtId="0" fontId="0" fillId="0" borderId="4" xfId="0" applyFill="1" applyBorder="1"/>
    <xf numFmtId="164" fontId="0" fillId="0" borderId="3" xfId="0" applyNumberFormat="1" applyFill="1" applyBorder="1"/>
    <xf numFmtId="0" fontId="0" fillId="0" borderId="0" xfId="0" applyFill="1" applyBorder="1"/>
    <xf numFmtId="164" fontId="0" fillId="0" borderId="2" xfId="0" applyNumberFormat="1" applyFill="1" applyBorder="1"/>
    <xf numFmtId="164" fontId="0" fillId="0" borderId="0" xfId="0" applyNumberFormat="1" applyFill="1" applyBorder="1"/>
    <xf numFmtId="4" fontId="0" fillId="0" borderId="1" xfId="0" applyNumberFormat="1" applyFill="1" applyBorder="1"/>
    <xf numFmtId="0" fontId="0" fillId="0" borderId="0" xfId="0" applyFill="1"/>
    <xf numFmtId="164" fontId="0" fillId="2" borderId="1" xfId="0" applyNumberFormat="1" applyFill="1" applyBorder="1"/>
    <xf numFmtId="0" fontId="0" fillId="0" borderId="0" xfId="0" applyAlignment="1"/>
    <xf numFmtId="0" fontId="0" fillId="3" borderId="0" xfId="0" applyFill="1"/>
    <xf numFmtId="0" fontId="1" fillId="3" borderId="0" xfId="0" applyFont="1" applyFill="1"/>
    <xf numFmtId="0" fontId="0" fillId="0" borderId="4" xfId="0" applyBorder="1"/>
    <xf numFmtId="4" fontId="0" fillId="0" borderId="3" xfId="0" applyNumberFormat="1" applyFill="1" applyBorder="1"/>
    <xf numFmtId="0" fontId="1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S154"/>
  <sheetViews>
    <sheetView tabSelected="1" workbookViewId="0">
      <selection activeCell="C2" sqref="C2:G2"/>
    </sheetView>
  </sheetViews>
  <sheetFormatPr defaultRowHeight="14.25"/>
  <cols>
    <col min="3" max="3" width="14.375" bestFit="1" customWidth="1"/>
    <col min="4" max="4" width="9.125" bestFit="1" customWidth="1"/>
    <col min="5" max="5" width="9.8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</cols>
  <sheetData>
    <row r="2" spans="3:15" ht="15">
      <c r="C2" s="29" t="s">
        <v>230</v>
      </c>
      <c r="D2" s="29"/>
      <c r="E2" s="29"/>
      <c r="F2" s="29"/>
      <c r="G2" s="29"/>
    </row>
    <row r="4" spans="3:15" ht="15">
      <c r="C4" s="1" t="s">
        <v>117</v>
      </c>
    </row>
    <row r="5" spans="3:15" ht="15">
      <c r="C5" s="26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7" spans="3:15" ht="18">
      <c r="C7" s="2" t="s">
        <v>42</v>
      </c>
    </row>
    <row r="8" spans="3:15">
      <c r="C8" t="s">
        <v>50</v>
      </c>
    </row>
    <row r="10" spans="3:15" ht="28.5">
      <c r="C10" s="4" t="s">
        <v>43</v>
      </c>
      <c r="D10" s="4" t="s">
        <v>44</v>
      </c>
      <c r="E10" s="4" t="s">
        <v>45</v>
      </c>
      <c r="F10" s="4" t="s">
        <v>46</v>
      </c>
      <c r="G10" s="4" t="s">
        <v>47</v>
      </c>
      <c r="H10" s="4" t="s">
        <v>48</v>
      </c>
      <c r="I10" s="4" t="s">
        <v>116</v>
      </c>
      <c r="J10" s="5" t="s">
        <v>49</v>
      </c>
    </row>
    <row r="11" spans="3:15">
      <c r="C11" s="9">
        <f>G28</f>
        <v>0</v>
      </c>
      <c r="D11" s="9">
        <f>I49</f>
        <v>0</v>
      </c>
      <c r="E11" s="9">
        <f>I70</f>
        <v>0</v>
      </c>
      <c r="F11" s="9">
        <f>I91</f>
        <v>0</v>
      </c>
      <c r="G11" s="9">
        <f>I112</f>
        <v>0</v>
      </c>
      <c r="H11" s="9">
        <f>I133</f>
        <v>0</v>
      </c>
      <c r="I11" s="9">
        <f>G154</f>
        <v>0</v>
      </c>
      <c r="J11" s="9">
        <f>C11+D11+E11+F11+G11+H11+I11</f>
        <v>0</v>
      </c>
    </row>
    <row r="13" spans="3:15" ht="15">
      <c r="C13" s="1" t="s">
        <v>70</v>
      </c>
    </row>
    <row r="14" spans="3:15">
      <c r="C14" t="s">
        <v>115</v>
      </c>
    </row>
    <row r="16" spans="3:15">
      <c r="C16" t="s">
        <v>53</v>
      </c>
      <c r="J16" t="s">
        <v>56</v>
      </c>
    </row>
    <row r="17" spans="3:19">
      <c r="C17" t="s">
        <v>0</v>
      </c>
      <c r="J17" t="s">
        <v>2</v>
      </c>
    </row>
    <row r="18" spans="3:19">
      <c r="C18" t="s">
        <v>51</v>
      </c>
      <c r="J18" t="s">
        <v>54</v>
      </c>
    </row>
    <row r="19" spans="3:19">
      <c r="C19" t="s">
        <v>1</v>
      </c>
      <c r="J19" t="s">
        <v>3</v>
      </c>
    </row>
    <row r="20" spans="3:19">
      <c r="C20" t="s">
        <v>52</v>
      </c>
      <c r="J20" t="s">
        <v>55</v>
      </c>
    </row>
    <row r="22" spans="3:19" ht="99.75">
      <c r="C22" s="4" t="s">
        <v>57</v>
      </c>
      <c r="D22" s="4" t="s">
        <v>64</v>
      </c>
      <c r="E22" s="4" t="s">
        <v>65</v>
      </c>
      <c r="F22" s="4" t="s">
        <v>58</v>
      </c>
      <c r="G22" s="4" t="s">
        <v>67</v>
      </c>
      <c r="J22" s="4" t="s">
        <v>57</v>
      </c>
      <c r="K22" s="4" t="s">
        <v>64</v>
      </c>
      <c r="L22" s="4" t="s">
        <v>69</v>
      </c>
    </row>
    <row r="23" spans="3:19">
      <c r="C23" s="3" t="s">
        <v>60</v>
      </c>
      <c r="D23" s="8">
        <f>L23</f>
        <v>0</v>
      </c>
      <c r="E23" s="6">
        <v>112600</v>
      </c>
      <c r="F23" s="8">
        <f>D23*E23</f>
        <v>0</v>
      </c>
      <c r="G23" s="7"/>
      <c r="J23" s="3" t="s">
        <v>60</v>
      </c>
      <c r="K23" s="8">
        <f>K24*0.9</f>
        <v>0</v>
      </c>
      <c r="L23" s="7"/>
    </row>
    <row r="24" spans="3:19">
      <c r="C24" s="3" t="s">
        <v>59</v>
      </c>
      <c r="D24" s="8">
        <f t="shared" ref="D24:D27" si="0">L24</f>
        <v>0</v>
      </c>
      <c r="E24" s="6">
        <v>843700</v>
      </c>
      <c r="F24" s="8">
        <f t="shared" ref="F24:F27" si="1">D24*E24</f>
        <v>0</v>
      </c>
      <c r="G24" s="7"/>
      <c r="J24" s="3" t="s">
        <v>59</v>
      </c>
      <c r="K24" s="10">
        <f>S24</f>
        <v>0</v>
      </c>
      <c r="L24" s="7"/>
      <c r="N24" s="11" t="s">
        <v>68</v>
      </c>
      <c r="O24" s="11"/>
      <c r="P24" s="11"/>
      <c r="Q24" s="11"/>
      <c r="R24" s="11"/>
      <c r="S24" s="7"/>
    </row>
    <row r="25" spans="3:19">
      <c r="C25" s="3" t="s">
        <v>61</v>
      </c>
      <c r="D25" s="8">
        <f t="shared" si="0"/>
        <v>0</v>
      </c>
      <c r="E25" s="6">
        <v>185300</v>
      </c>
      <c r="F25" s="8">
        <f t="shared" si="1"/>
        <v>0</v>
      </c>
      <c r="G25" s="7"/>
      <c r="J25" s="3" t="s">
        <v>61</v>
      </c>
      <c r="K25" s="8">
        <f>K24*1.1</f>
        <v>0</v>
      </c>
      <c r="L25" s="7"/>
    </row>
    <row r="26" spans="3:19">
      <c r="C26" s="3" t="s">
        <v>62</v>
      </c>
      <c r="D26" s="8">
        <f t="shared" si="0"/>
        <v>0</v>
      </c>
      <c r="E26" s="6">
        <v>283250</v>
      </c>
      <c r="F26" s="8">
        <f t="shared" si="1"/>
        <v>0</v>
      </c>
      <c r="G26" s="7"/>
      <c r="J26" s="3" t="s">
        <v>62</v>
      </c>
      <c r="K26" s="8">
        <f>K24*1.2</f>
        <v>0</v>
      </c>
      <c r="L26" s="7"/>
    </row>
    <row r="27" spans="3:19">
      <c r="C27" s="3" t="s">
        <v>63</v>
      </c>
      <c r="D27" s="8">
        <f t="shared" si="0"/>
        <v>0</v>
      </c>
      <c r="E27" s="6">
        <v>201280</v>
      </c>
      <c r="F27" s="8">
        <f t="shared" si="1"/>
        <v>0</v>
      </c>
      <c r="G27" s="7"/>
      <c r="J27" s="3" t="s">
        <v>63</v>
      </c>
      <c r="K27" s="8">
        <f>K24*1.3</f>
        <v>0</v>
      </c>
      <c r="L27" s="7"/>
    </row>
    <row r="28" spans="3:19">
      <c r="F28" s="3" t="s">
        <v>66</v>
      </c>
      <c r="G28" s="8">
        <f>SUM(G23:G27)</f>
        <v>0</v>
      </c>
    </row>
    <row r="33" spans="3:14" ht="15">
      <c r="C33" s="1" t="s">
        <v>71</v>
      </c>
    </row>
    <row r="34" spans="3:14">
      <c r="C34" t="s">
        <v>114</v>
      </c>
    </row>
    <row r="36" spans="3:14">
      <c r="C36" t="s">
        <v>4</v>
      </c>
      <c r="L36" t="s">
        <v>7</v>
      </c>
    </row>
    <row r="37" spans="3:14">
      <c r="C37" t="s">
        <v>5</v>
      </c>
      <c r="L37" t="s">
        <v>8</v>
      </c>
    </row>
    <row r="38" spans="3:14">
      <c r="C38" t="s">
        <v>72</v>
      </c>
      <c r="L38" t="s">
        <v>74</v>
      </c>
    </row>
    <row r="39" spans="3:14">
      <c r="C39" t="s">
        <v>6</v>
      </c>
      <c r="L39" t="s">
        <v>9</v>
      </c>
    </row>
    <row r="40" spans="3:14">
      <c r="C40" t="s">
        <v>73</v>
      </c>
      <c r="L40" t="s">
        <v>75</v>
      </c>
    </row>
    <row r="43" spans="3:14" ht="99.75">
      <c r="C43" s="4" t="s">
        <v>57</v>
      </c>
      <c r="D43" s="4" t="s">
        <v>64</v>
      </c>
      <c r="E43" s="4" t="s">
        <v>65</v>
      </c>
      <c r="F43" s="4" t="s">
        <v>76</v>
      </c>
      <c r="G43" s="4" t="s">
        <v>77</v>
      </c>
      <c r="H43" s="4" t="s">
        <v>58</v>
      </c>
      <c r="I43" s="4" t="s">
        <v>67</v>
      </c>
      <c r="L43" s="4" t="s">
        <v>57</v>
      </c>
      <c r="M43" s="4" t="s">
        <v>76</v>
      </c>
      <c r="N43" s="4" t="s">
        <v>69</v>
      </c>
    </row>
    <row r="44" spans="3:14">
      <c r="C44" s="3" t="s">
        <v>60</v>
      </c>
      <c r="D44" s="8">
        <f>L23</f>
        <v>0</v>
      </c>
      <c r="E44" s="6">
        <v>94930</v>
      </c>
      <c r="F44" s="8">
        <f>N44</f>
        <v>0</v>
      </c>
      <c r="G44" s="6">
        <v>214010</v>
      </c>
      <c r="H44" s="8">
        <f>(D44*E44)+(F44*G44)</f>
        <v>0</v>
      </c>
      <c r="I44" s="7"/>
      <c r="L44" s="3" t="s">
        <v>60</v>
      </c>
      <c r="M44" s="8">
        <f>M45*0.9</f>
        <v>0</v>
      </c>
      <c r="N44" s="7"/>
    </row>
    <row r="45" spans="3:14">
      <c r="C45" s="3" t="s">
        <v>59</v>
      </c>
      <c r="D45" s="8">
        <f t="shared" ref="D45:D48" si="2">L24</f>
        <v>0</v>
      </c>
      <c r="E45" s="6">
        <v>600340</v>
      </c>
      <c r="F45" s="8">
        <f t="shared" ref="F45:F48" si="3">N45</f>
        <v>0</v>
      </c>
      <c r="G45" s="6">
        <v>827600</v>
      </c>
      <c r="H45" s="8">
        <f t="shared" ref="H45:H48" si="4">(D45*E45)+(F45*G45)</f>
        <v>0</v>
      </c>
      <c r="I45" s="7"/>
      <c r="L45" s="3" t="s">
        <v>59</v>
      </c>
      <c r="M45" s="10">
        <f>(0.85*0.15*L24)+L24</f>
        <v>0</v>
      </c>
      <c r="N45" s="7"/>
    </row>
    <row r="46" spans="3:14">
      <c r="C46" s="3" t="s">
        <v>61</v>
      </c>
      <c r="D46" s="8">
        <f t="shared" si="2"/>
        <v>0</v>
      </c>
      <c r="E46" s="6">
        <v>133450</v>
      </c>
      <c r="F46" s="8">
        <f t="shared" si="3"/>
        <v>0</v>
      </c>
      <c r="G46" s="6">
        <v>192990</v>
      </c>
      <c r="H46" s="8">
        <f t="shared" si="4"/>
        <v>0</v>
      </c>
      <c r="I46" s="7"/>
      <c r="L46" s="3" t="s">
        <v>61</v>
      </c>
      <c r="M46" s="8">
        <f>M45*1.1</f>
        <v>0</v>
      </c>
      <c r="N46" s="7"/>
    </row>
    <row r="47" spans="3:14">
      <c r="C47" s="3" t="s">
        <v>62</v>
      </c>
      <c r="D47" s="8">
        <f t="shared" si="2"/>
        <v>0</v>
      </c>
      <c r="E47" s="6">
        <v>202320</v>
      </c>
      <c r="F47" s="8">
        <f t="shared" si="3"/>
        <v>0</v>
      </c>
      <c r="G47" s="6">
        <v>283250</v>
      </c>
      <c r="H47" s="8">
        <f t="shared" si="4"/>
        <v>0</v>
      </c>
      <c r="I47" s="7"/>
      <c r="L47" s="3" t="s">
        <v>62</v>
      </c>
      <c r="M47" s="8">
        <f>M45*1.2</f>
        <v>0</v>
      </c>
      <c r="N47" s="7"/>
    </row>
    <row r="48" spans="3:14">
      <c r="C48" s="3" t="s">
        <v>63</v>
      </c>
      <c r="D48" s="8">
        <f t="shared" si="2"/>
        <v>0</v>
      </c>
      <c r="E48" s="6">
        <v>143770</v>
      </c>
      <c r="F48" s="8">
        <f t="shared" si="3"/>
        <v>0</v>
      </c>
      <c r="G48" s="6">
        <v>201280</v>
      </c>
      <c r="H48" s="8">
        <f t="shared" si="4"/>
        <v>0</v>
      </c>
      <c r="I48" s="7"/>
      <c r="L48" s="3" t="s">
        <v>63</v>
      </c>
      <c r="M48" s="8">
        <f>M45*1.3</f>
        <v>0</v>
      </c>
      <c r="N48" s="7"/>
    </row>
    <row r="49" spans="3:14">
      <c r="H49" s="3" t="s">
        <v>66</v>
      </c>
      <c r="I49" s="8">
        <f>SUM(I44:I48)</f>
        <v>0</v>
      </c>
    </row>
    <row r="54" spans="3:14" ht="15">
      <c r="C54" s="1" t="s">
        <v>78</v>
      </c>
    </row>
    <row r="55" spans="3:14">
      <c r="C55" t="s">
        <v>113</v>
      </c>
    </row>
    <row r="57" spans="3:14">
      <c r="C57" t="s">
        <v>10</v>
      </c>
      <c r="L57" t="s">
        <v>13</v>
      </c>
    </row>
    <row r="58" spans="3:14">
      <c r="C58" t="s">
        <v>11</v>
      </c>
      <c r="L58" t="s">
        <v>14</v>
      </c>
    </row>
    <row r="59" spans="3:14">
      <c r="C59" t="s">
        <v>79</v>
      </c>
      <c r="L59" t="s">
        <v>81</v>
      </c>
    </row>
    <row r="60" spans="3:14">
      <c r="C60" t="s">
        <v>12</v>
      </c>
      <c r="L60" t="s">
        <v>15</v>
      </c>
    </row>
    <row r="61" spans="3:14">
      <c r="C61" t="s">
        <v>80</v>
      </c>
      <c r="L61" t="s">
        <v>82</v>
      </c>
    </row>
    <row r="64" spans="3:14" ht="99.75">
      <c r="C64" s="4" t="s">
        <v>57</v>
      </c>
      <c r="D64" s="4" t="s">
        <v>76</v>
      </c>
      <c r="E64" s="4" t="s">
        <v>77</v>
      </c>
      <c r="F64" s="4" t="s">
        <v>83</v>
      </c>
      <c r="G64" s="4" t="s">
        <v>84</v>
      </c>
      <c r="H64" s="4" t="s">
        <v>58</v>
      </c>
      <c r="I64" s="4" t="s">
        <v>67</v>
      </c>
      <c r="L64" s="4" t="s">
        <v>57</v>
      </c>
      <c r="M64" s="4" t="s">
        <v>83</v>
      </c>
      <c r="N64" s="4" t="s">
        <v>69</v>
      </c>
    </row>
    <row r="65" spans="3:14">
      <c r="C65" s="3" t="s">
        <v>60</v>
      </c>
      <c r="D65" s="8">
        <f>N44</f>
        <v>0</v>
      </c>
      <c r="E65" s="6">
        <v>152860</v>
      </c>
      <c r="F65" s="8">
        <f>N65</f>
        <v>0</v>
      </c>
      <c r="G65" s="6">
        <v>214010</v>
      </c>
      <c r="H65" s="8">
        <f>(D65*E65)+(F65*G65)</f>
        <v>0</v>
      </c>
      <c r="I65" s="7"/>
      <c r="L65" s="3" t="s">
        <v>60</v>
      </c>
      <c r="M65" s="8">
        <f>M66*0.9</f>
        <v>0</v>
      </c>
      <c r="N65" s="7"/>
    </row>
    <row r="66" spans="3:14">
      <c r="C66" s="3" t="s">
        <v>59</v>
      </c>
      <c r="D66" s="8">
        <f t="shared" ref="D66:D69" si="5">N45</f>
        <v>0</v>
      </c>
      <c r="E66" s="6">
        <v>591140</v>
      </c>
      <c r="F66" s="8">
        <f t="shared" ref="F66:F69" si="6">N66</f>
        <v>0</v>
      </c>
      <c r="G66" s="6">
        <v>827600</v>
      </c>
      <c r="H66" s="8">
        <f t="shared" ref="H66:H69" si="7">(D66*E66)+(F66*G66)</f>
        <v>0</v>
      </c>
      <c r="I66" s="7"/>
      <c r="L66" s="3" t="s">
        <v>59</v>
      </c>
      <c r="M66" s="10">
        <f>(0.85*0.15*N45)+N45</f>
        <v>0</v>
      </c>
      <c r="N66" s="7"/>
    </row>
    <row r="67" spans="3:14">
      <c r="C67" s="3" t="s">
        <v>61</v>
      </c>
      <c r="D67" s="8">
        <f t="shared" si="5"/>
        <v>0</v>
      </c>
      <c r="E67" s="6">
        <v>137850</v>
      </c>
      <c r="F67" s="8">
        <f t="shared" si="6"/>
        <v>0</v>
      </c>
      <c r="G67" s="6">
        <v>192990</v>
      </c>
      <c r="H67" s="8">
        <f t="shared" si="7"/>
        <v>0</v>
      </c>
      <c r="I67" s="7"/>
      <c r="L67" s="3" t="s">
        <v>61</v>
      </c>
      <c r="M67" s="8">
        <f>M66*1.1</f>
        <v>0</v>
      </c>
      <c r="N67" s="7"/>
    </row>
    <row r="68" spans="3:14">
      <c r="C68" s="3" t="s">
        <v>62</v>
      </c>
      <c r="D68" s="8">
        <f t="shared" si="5"/>
        <v>0</v>
      </c>
      <c r="E68" s="6">
        <v>202320</v>
      </c>
      <c r="F68" s="8">
        <f t="shared" si="6"/>
        <v>0</v>
      </c>
      <c r="G68" s="6">
        <v>283250</v>
      </c>
      <c r="H68" s="8">
        <f t="shared" si="7"/>
        <v>0</v>
      </c>
      <c r="I68" s="7"/>
      <c r="L68" s="3" t="s">
        <v>62</v>
      </c>
      <c r="M68" s="8">
        <f>M66*1.2</f>
        <v>0</v>
      </c>
      <c r="N68" s="7"/>
    </row>
    <row r="69" spans="3:14">
      <c r="C69" s="3" t="s">
        <v>63</v>
      </c>
      <c r="D69" s="8">
        <f t="shared" si="5"/>
        <v>0</v>
      </c>
      <c r="E69" s="6">
        <v>143770</v>
      </c>
      <c r="F69" s="8">
        <f t="shared" si="6"/>
        <v>0</v>
      </c>
      <c r="G69" s="6">
        <v>201280</v>
      </c>
      <c r="H69" s="8">
        <f t="shared" si="7"/>
        <v>0</v>
      </c>
      <c r="I69" s="7"/>
      <c r="L69" s="3" t="s">
        <v>63</v>
      </c>
      <c r="M69" s="8">
        <f>M66*1.3</f>
        <v>0</v>
      </c>
      <c r="N69" s="7"/>
    </row>
    <row r="70" spans="3:14">
      <c r="H70" s="3" t="s">
        <v>66</v>
      </c>
      <c r="I70" s="8">
        <f>SUM(I65:I69)</f>
        <v>0</v>
      </c>
    </row>
    <row r="75" spans="3:14" ht="15">
      <c r="C75" s="1" t="s">
        <v>85</v>
      </c>
    </row>
    <row r="76" spans="3:14">
      <c r="C76" t="s">
        <v>112</v>
      </c>
    </row>
    <row r="78" spans="3:14">
      <c r="C78" t="s">
        <v>16</v>
      </c>
      <c r="L78" t="s">
        <v>19</v>
      </c>
    </row>
    <row r="79" spans="3:14">
      <c r="C79" t="s">
        <v>17</v>
      </c>
      <c r="L79" t="s">
        <v>20</v>
      </c>
    </row>
    <row r="80" spans="3:14">
      <c r="C80" t="s">
        <v>86</v>
      </c>
      <c r="L80" t="s">
        <v>88</v>
      </c>
    </row>
    <row r="81" spans="3:14">
      <c r="C81" t="s">
        <v>18</v>
      </c>
      <c r="L81" t="s">
        <v>21</v>
      </c>
    </row>
    <row r="82" spans="3:14">
      <c r="C82" t="s">
        <v>87</v>
      </c>
      <c r="L82" t="s">
        <v>89</v>
      </c>
    </row>
    <row r="85" spans="3:14" ht="99.75">
      <c r="C85" s="4" t="s">
        <v>57</v>
      </c>
      <c r="D85" s="4" t="s">
        <v>83</v>
      </c>
      <c r="E85" s="4" t="s">
        <v>84</v>
      </c>
      <c r="F85" s="4" t="s">
        <v>90</v>
      </c>
      <c r="G85" s="4" t="s">
        <v>91</v>
      </c>
      <c r="H85" s="4" t="s">
        <v>58</v>
      </c>
      <c r="I85" s="4" t="s">
        <v>67</v>
      </c>
      <c r="L85" s="4" t="s">
        <v>57</v>
      </c>
      <c r="M85" s="4" t="s">
        <v>90</v>
      </c>
      <c r="N85" s="4" t="s">
        <v>69</v>
      </c>
    </row>
    <row r="86" spans="3:14">
      <c r="C86" s="3" t="s">
        <v>60</v>
      </c>
      <c r="D86" s="8">
        <f>N65</f>
        <v>0</v>
      </c>
      <c r="E86" s="6">
        <v>152860</v>
      </c>
      <c r="F86" s="8">
        <f>N86</f>
        <v>0</v>
      </c>
      <c r="G86" s="6">
        <v>214010</v>
      </c>
      <c r="H86" s="8">
        <f>(D86*E86)+(F86*G86)</f>
        <v>0</v>
      </c>
      <c r="I86" s="7"/>
      <c r="L86" s="3" t="s">
        <v>60</v>
      </c>
      <c r="M86" s="8">
        <f>M87*0.9</f>
        <v>0</v>
      </c>
      <c r="N86" s="7"/>
    </row>
    <row r="87" spans="3:14">
      <c r="C87" s="3" t="s">
        <v>59</v>
      </c>
      <c r="D87" s="8">
        <f t="shared" ref="D87:D90" si="8">N66</f>
        <v>0</v>
      </c>
      <c r="E87" s="6">
        <v>591140</v>
      </c>
      <c r="F87" s="8">
        <f t="shared" ref="F87:F90" si="9">N87</f>
        <v>0</v>
      </c>
      <c r="G87" s="6">
        <v>827600</v>
      </c>
      <c r="H87" s="8">
        <f t="shared" ref="H87:H90" si="10">(D87*E87)+(F87*G87)</f>
        <v>0</v>
      </c>
      <c r="I87" s="7"/>
      <c r="L87" s="3" t="s">
        <v>59</v>
      </c>
      <c r="M87" s="10">
        <f>(0.85*0.15*N66)+N66</f>
        <v>0</v>
      </c>
      <c r="N87" s="7"/>
    </row>
    <row r="88" spans="3:14">
      <c r="C88" s="3" t="s">
        <v>61</v>
      </c>
      <c r="D88" s="8">
        <f t="shared" si="8"/>
        <v>0</v>
      </c>
      <c r="E88" s="6">
        <v>137850</v>
      </c>
      <c r="F88" s="8">
        <f t="shared" si="9"/>
        <v>0</v>
      </c>
      <c r="G88" s="6">
        <v>192990</v>
      </c>
      <c r="H88" s="8">
        <f t="shared" si="10"/>
        <v>0</v>
      </c>
      <c r="I88" s="7"/>
      <c r="L88" s="3" t="s">
        <v>61</v>
      </c>
      <c r="M88" s="8">
        <f>M87*1.1</f>
        <v>0</v>
      </c>
      <c r="N88" s="7"/>
    </row>
    <row r="89" spans="3:14">
      <c r="C89" s="3" t="s">
        <v>62</v>
      </c>
      <c r="D89" s="8">
        <f t="shared" si="8"/>
        <v>0</v>
      </c>
      <c r="E89" s="6">
        <v>202320</v>
      </c>
      <c r="F89" s="8">
        <f t="shared" si="9"/>
        <v>0</v>
      </c>
      <c r="G89" s="6">
        <v>283250</v>
      </c>
      <c r="H89" s="8">
        <f t="shared" si="10"/>
        <v>0</v>
      </c>
      <c r="I89" s="7"/>
      <c r="L89" s="3" t="s">
        <v>62</v>
      </c>
      <c r="M89" s="8">
        <f>M87*1.2</f>
        <v>0</v>
      </c>
      <c r="N89" s="7"/>
    </row>
    <row r="90" spans="3:14">
      <c r="C90" s="3" t="s">
        <v>63</v>
      </c>
      <c r="D90" s="8">
        <f t="shared" si="8"/>
        <v>0</v>
      </c>
      <c r="E90" s="6">
        <v>143770</v>
      </c>
      <c r="F90" s="8">
        <f t="shared" si="9"/>
        <v>0</v>
      </c>
      <c r="G90" s="6">
        <v>201280</v>
      </c>
      <c r="H90" s="8">
        <f t="shared" si="10"/>
        <v>0</v>
      </c>
      <c r="I90" s="7"/>
      <c r="L90" s="3" t="s">
        <v>63</v>
      </c>
      <c r="M90" s="8">
        <f>M87*1.3</f>
        <v>0</v>
      </c>
      <c r="N90" s="7"/>
    </row>
    <row r="91" spans="3:14">
      <c r="H91" s="3" t="s">
        <v>66</v>
      </c>
      <c r="I91" s="8">
        <f>SUM(I86:I90)</f>
        <v>0</v>
      </c>
    </row>
    <row r="96" spans="3:14" ht="15">
      <c r="C96" s="1" t="s">
        <v>92</v>
      </c>
    </row>
    <row r="97" spans="3:14">
      <c r="C97" t="s">
        <v>111</v>
      </c>
    </row>
    <row r="99" spans="3:14">
      <c r="C99" t="s">
        <v>22</v>
      </c>
      <c r="L99" t="s">
        <v>25</v>
      </c>
    </row>
    <row r="100" spans="3:14">
      <c r="C100" t="s">
        <v>23</v>
      </c>
      <c r="L100" t="s">
        <v>26</v>
      </c>
    </row>
    <row r="101" spans="3:14">
      <c r="C101" t="s">
        <v>93</v>
      </c>
      <c r="L101" t="s">
        <v>95</v>
      </c>
    </row>
    <row r="102" spans="3:14">
      <c r="C102" t="s">
        <v>24</v>
      </c>
      <c r="L102" t="s">
        <v>27</v>
      </c>
    </row>
    <row r="103" spans="3:14">
      <c r="C103" t="s">
        <v>94</v>
      </c>
      <c r="L103" t="s">
        <v>96</v>
      </c>
    </row>
    <row r="106" spans="3:14" ht="99.75">
      <c r="C106" s="4" t="s">
        <v>57</v>
      </c>
      <c r="D106" s="4" t="s">
        <v>90</v>
      </c>
      <c r="E106" s="4" t="s">
        <v>91</v>
      </c>
      <c r="F106" s="4" t="s">
        <v>97</v>
      </c>
      <c r="G106" s="4" t="s">
        <v>98</v>
      </c>
      <c r="H106" s="4" t="s">
        <v>58</v>
      </c>
      <c r="I106" s="4" t="s">
        <v>67</v>
      </c>
      <c r="L106" s="4" t="s">
        <v>57</v>
      </c>
      <c r="M106" s="4" t="s">
        <v>97</v>
      </c>
      <c r="N106" s="4" t="s">
        <v>69</v>
      </c>
    </row>
    <row r="107" spans="3:14">
      <c r="C107" s="3" t="s">
        <v>60</v>
      </c>
      <c r="D107" s="8">
        <f>N86</f>
        <v>0</v>
      </c>
      <c r="E107" s="6">
        <v>152860</v>
      </c>
      <c r="F107" s="8">
        <f>N107</f>
        <v>0</v>
      </c>
      <c r="G107" s="6">
        <v>214010</v>
      </c>
      <c r="H107" s="8">
        <f>(D107*E107)+(F107*G107)</f>
        <v>0</v>
      </c>
      <c r="I107" s="7"/>
      <c r="L107" s="3" t="s">
        <v>60</v>
      </c>
      <c r="M107" s="8">
        <f>M108*0.9</f>
        <v>0</v>
      </c>
      <c r="N107" s="7"/>
    </row>
    <row r="108" spans="3:14">
      <c r="C108" s="3" t="s">
        <v>59</v>
      </c>
      <c r="D108" s="8">
        <f t="shared" ref="D108:D111" si="11">N87</f>
        <v>0</v>
      </c>
      <c r="E108" s="6">
        <v>591140</v>
      </c>
      <c r="F108" s="8">
        <f t="shared" ref="F108:F111" si="12">N108</f>
        <v>0</v>
      </c>
      <c r="G108" s="6">
        <v>827600</v>
      </c>
      <c r="H108" s="8">
        <f t="shared" ref="H108:H111" si="13">(D108*E108)+(F108*G108)</f>
        <v>0</v>
      </c>
      <c r="I108" s="7"/>
      <c r="L108" s="3" t="s">
        <v>59</v>
      </c>
      <c r="M108" s="10">
        <f>(0.85*0.15*N87)+N87</f>
        <v>0</v>
      </c>
      <c r="N108" s="7"/>
    </row>
    <row r="109" spans="3:14">
      <c r="C109" s="3" t="s">
        <v>61</v>
      </c>
      <c r="D109" s="8">
        <f t="shared" si="11"/>
        <v>0</v>
      </c>
      <c r="E109" s="6">
        <v>137850</v>
      </c>
      <c r="F109" s="8">
        <f t="shared" si="12"/>
        <v>0</v>
      </c>
      <c r="G109" s="6">
        <v>192990</v>
      </c>
      <c r="H109" s="8">
        <f t="shared" si="13"/>
        <v>0</v>
      </c>
      <c r="I109" s="7"/>
      <c r="L109" s="3" t="s">
        <v>61</v>
      </c>
      <c r="M109" s="8">
        <f>M108*1.1</f>
        <v>0</v>
      </c>
      <c r="N109" s="7"/>
    </row>
    <row r="110" spans="3:14">
      <c r="C110" s="3" t="s">
        <v>62</v>
      </c>
      <c r="D110" s="8">
        <f t="shared" si="11"/>
        <v>0</v>
      </c>
      <c r="E110" s="6">
        <v>202320</v>
      </c>
      <c r="F110" s="8">
        <f t="shared" si="12"/>
        <v>0</v>
      </c>
      <c r="G110" s="6">
        <v>283250</v>
      </c>
      <c r="H110" s="8">
        <f t="shared" si="13"/>
        <v>0</v>
      </c>
      <c r="I110" s="7"/>
      <c r="L110" s="3" t="s">
        <v>62</v>
      </c>
      <c r="M110" s="8">
        <f>M108*1.2</f>
        <v>0</v>
      </c>
      <c r="N110" s="7"/>
    </row>
    <row r="111" spans="3:14">
      <c r="C111" s="3" t="s">
        <v>63</v>
      </c>
      <c r="D111" s="8">
        <f t="shared" si="11"/>
        <v>0</v>
      </c>
      <c r="E111" s="6">
        <v>143770</v>
      </c>
      <c r="F111" s="8">
        <f t="shared" si="12"/>
        <v>0</v>
      </c>
      <c r="G111" s="6">
        <v>201280</v>
      </c>
      <c r="H111" s="8">
        <f t="shared" si="13"/>
        <v>0</v>
      </c>
      <c r="I111" s="7"/>
      <c r="L111" s="3" t="s">
        <v>63</v>
      </c>
      <c r="M111" s="8">
        <f>M108*1.3</f>
        <v>0</v>
      </c>
      <c r="N111" s="7"/>
    </row>
    <row r="112" spans="3:14">
      <c r="H112" s="3" t="s">
        <v>66</v>
      </c>
      <c r="I112" s="8">
        <f>SUM(I107:I111)</f>
        <v>0</v>
      </c>
    </row>
    <row r="117" spans="3:14" ht="15">
      <c r="C117" s="1" t="s">
        <v>99</v>
      </c>
    </row>
    <row r="118" spans="3:14">
      <c r="C118" t="s">
        <v>110</v>
      </c>
    </row>
    <row r="120" spans="3:14">
      <c r="C120" t="s">
        <v>28</v>
      </c>
      <c r="L120" t="s">
        <v>31</v>
      </c>
    </row>
    <row r="121" spans="3:14">
      <c r="C121" t="s">
        <v>29</v>
      </c>
      <c r="L121" t="s">
        <v>32</v>
      </c>
    </row>
    <row r="122" spans="3:14">
      <c r="C122" t="s">
        <v>100</v>
      </c>
      <c r="L122" t="s">
        <v>102</v>
      </c>
    </row>
    <row r="123" spans="3:14">
      <c r="C123" t="s">
        <v>30</v>
      </c>
      <c r="L123" t="s">
        <v>33</v>
      </c>
    </row>
    <row r="124" spans="3:14">
      <c r="C124" t="s">
        <v>101</v>
      </c>
      <c r="L124" t="s">
        <v>103</v>
      </c>
    </row>
    <row r="127" spans="3:14" ht="99.75">
      <c r="C127" s="4" t="s">
        <v>57</v>
      </c>
      <c r="D127" s="4" t="s">
        <v>97</v>
      </c>
      <c r="E127" s="4" t="s">
        <v>98</v>
      </c>
      <c r="F127" s="4" t="s">
        <v>107</v>
      </c>
      <c r="G127" s="4" t="s">
        <v>108</v>
      </c>
      <c r="H127" s="4" t="s">
        <v>58</v>
      </c>
      <c r="I127" s="4" t="s">
        <v>67</v>
      </c>
      <c r="L127" s="4" t="s">
        <v>57</v>
      </c>
      <c r="M127" s="4" t="s">
        <v>107</v>
      </c>
      <c r="N127" s="4" t="s">
        <v>69</v>
      </c>
    </row>
    <row r="128" spans="3:14">
      <c r="C128" s="3" t="s">
        <v>60</v>
      </c>
      <c r="D128" s="8">
        <f>N107</f>
        <v>0</v>
      </c>
      <c r="E128" s="6">
        <v>152860</v>
      </c>
      <c r="F128" s="8">
        <f>N128</f>
        <v>0</v>
      </c>
      <c r="G128" s="6">
        <v>214010</v>
      </c>
      <c r="H128" s="8">
        <f>(D128*E128)+(F128*G128)</f>
        <v>0</v>
      </c>
      <c r="I128" s="7"/>
      <c r="L128" s="3" t="s">
        <v>60</v>
      </c>
      <c r="M128" s="8">
        <f>M129*0.9</f>
        <v>0</v>
      </c>
      <c r="N128" s="7"/>
    </row>
    <row r="129" spans="3:14">
      <c r="C129" s="3" t="s">
        <v>59</v>
      </c>
      <c r="D129" s="8">
        <f t="shared" ref="D129:D132" si="14">N108</f>
        <v>0</v>
      </c>
      <c r="E129" s="6">
        <v>591140</v>
      </c>
      <c r="F129" s="8">
        <f t="shared" ref="F129:F132" si="15">N129</f>
        <v>0</v>
      </c>
      <c r="G129" s="6">
        <v>827600</v>
      </c>
      <c r="H129" s="8">
        <f t="shared" ref="H129:H132" si="16">(D129*E129)+(F129*G129)</f>
        <v>0</v>
      </c>
      <c r="I129" s="7"/>
      <c r="L129" s="3" t="s">
        <v>59</v>
      </c>
      <c r="M129" s="10">
        <f>(0.85*0.15*N108)+N108</f>
        <v>0</v>
      </c>
      <c r="N129" s="7"/>
    </row>
    <row r="130" spans="3:14">
      <c r="C130" s="3" t="s">
        <v>61</v>
      </c>
      <c r="D130" s="8">
        <f t="shared" si="14"/>
        <v>0</v>
      </c>
      <c r="E130" s="6">
        <v>137850</v>
      </c>
      <c r="F130" s="8">
        <f t="shared" si="15"/>
        <v>0</v>
      </c>
      <c r="G130" s="6">
        <v>192990</v>
      </c>
      <c r="H130" s="8">
        <f t="shared" si="16"/>
        <v>0</v>
      </c>
      <c r="I130" s="7"/>
      <c r="L130" s="3" t="s">
        <v>61</v>
      </c>
      <c r="M130" s="8">
        <f>M129*1.1</f>
        <v>0</v>
      </c>
      <c r="N130" s="7"/>
    </row>
    <row r="131" spans="3:14">
      <c r="C131" s="3" t="s">
        <v>62</v>
      </c>
      <c r="D131" s="8">
        <f t="shared" si="14"/>
        <v>0</v>
      </c>
      <c r="E131" s="6">
        <v>202320</v>
      </c>
      <c r="F131" s="8">
        <f t="shared" si="15"/>
        <v>0</v>
      </c>
      <c r="G131" s="6">
        <v>283250</v>
      </c>
      <c r="H131" s="8">
        <f t="shared" si="16"/>
        <v>0</v>
      </c>
      <c r="I131" s="7"/>
      <c r="L131" s="3" t="s">
        <v>62</v>
      </c>
      <c r="M131" s="8">
        <f>M129*1.2</f>
        <v>0</v>
      </c>
      <c r="N131" s="7"/>
    </row>
    <row r="132" spans="3:14">
      <c r="C132" s="3" t="s">
        <v>63</v>
      </c>
      <c r="D132" s="8">
        <f t="shared" si="14"/>
        <v>0</v>
      </c>
      <c r="E132" s="6">
        <v>143770</v>
      </c>
      <c r="F132" s="8">
        <f t="shared" si="15"/>
        <v>0</v>
      </c>
      <c r="G132" s="6">
        <v>201280</v>
      </c>
      <c r="H132" s="8">
        <f t="shared" si="16"/>
        <v>0</v>
      </c>
      <c r="I132" s="7"/>
      <c r="L132" s="3" t="s">
        <v>63</v>
      </c>
      <c r="M132" s="8">
        <f>M129*1.3</f>
        <v>0</v>
      </c>
      <c r="N132" s="7"/>
    </row>
    <row r="133" spans="3:14">
      <c r="H133" s="3" t="s">
        <v>66</v>
      </c>
      <c r="I133" s="8">
        <f>SUM(I128:I132)</f>
        <v>0</v>
      </c>
    </row>
    <row r="138" spans="3:14" ht="15">
      <c r="C138" s="1" t="s">
        <v>104</v>
      </c>
    </row>
    <row r="139" spans="3:14">
      <c r="C139" t="s">
        <v>109</v>
      </c>
    </row>
    <row r="141" spans="3:14">
      <c r="C141" t="s">
        <v>34</v>
      </c>
    </row>
    <row r="142" spans="3:14">
      <c r="C142" t="s">
        <v>35</v>
      </c>
    </row>
    <row r="143" spans="3:14">
      <c r="C143" t="s">
        <v>105</v>
      </c>
    </row>
    <row r="144" spans="3:14">
      <c r="C144" t="s">
        <v>36</v>
      </c>
    </row>
    <row r="145" spans="3:7">
      <c r="C145" t="s">
        <v>106</v>
      </c>
    </row>
    <row r="148" spans="3:7" ht="57">
      <c r="C148" s="4" t="s">
        <v>57</v>
      </c>
      <c r="D148" s="4" t="s">
        <v>107</v>
      </c>
      <c r="E148" s="4" t="s">
        <v>108</v>
      </c>
      <c r="F148" s="4" t="s">
        <v>58</v>
      </c>
      <c r="G148" s="4" t="s">
        <v>67</v>
      </c>
    </row>
    <row r="149" spans="3:7">
      <c r="C149" s="3" t="s">
        <v>60</v>
      </c>
      <c r="D149" s="8">
        <f>N128</f>
        <v>0</v>
      </c>
      <c r="E149" s="6">
        <v>112600</v>
      </c>
      <c r="F149" s="8">
        <f>D149*E149</f>
        <v>0</v>
      </c>
      <c r="G149" s="7"/>
    </row>
    <row r="150" spans="3:7">
      <c r="C150" s="3" t="s">
        <v>59</v>
      </c>
      <c r="D150" s="8">
        <f t="shared" ref="D150:D153" si="17">N129</f>
        <v>0</v>
      </c>
      <c r="E150" s="6">
        <v>843700</v>
      </c>
      <c r="F150" s="8">
        <f t="shared" ref="F150:F153" si="18">D150*E150</f>
        <v>0</v>
      </c>
      <c r="G150" s="7"/>
    </row>
    <row r="151" spans="3:7">
      <c r="C151" s="3" t="s">
        <v>61</v>
      </c>
      <c r="D151" s="8">
        <f t="shared" si="17"/>
        <v>0</v>
      </c>
      <c r="E151" s="6">
        <v>185300</v>
      </c>
      <c r="F151" s="8">
        <f t="shared" si="18"/>
        <v>0</v>
      </c>
      <c r="G151" s="7"/>
    </row>
    <row r="152" spans="3:7">
      <c r="C152" s="3" t="s">
        <v>62</v>
      </c>
      <c r="D152" s="8">
        <f t="shared" si="17"/>
        <v>0</v>
      </c>
      <c r="E152" s="6">
        <v>283250</v>
      </c>
      <c r="F152" s="8">
        <f t="shared" si="18"/>
        <v>0</v>
      </c>
      <c r="G152" s="7"/>
    </row>
    <row r="153" spans="3:7">
      <c r="C153" s="3" t="s">
        <v>63</v>
      </c>
      <c r="D153" s="8">
        <f t="shared" si="17"/>
        <v>0</v>
      </c>
      <c r="E153" s="6">
        <v>201280</v>
      </c>
      <c r="F153" s="8">
        <f t="shared" si="18"/>
        <v>0</v>
      </c>
      <c r="G153" s="7"/>
    </row>
    <row r="154" spans="3:7">
      <c r="F154" s="3" t="s">
        <v>66</v>
      </c>
      <c r="G154" s="8">
        <f>SUM(G149:G153)</f>
        <v>0</v>
      </c>
    </row>
  </sheetData>
  <mergeCells count="1">
    <mergeCell ref="C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P137"/>
  <sheetViews>
    <sheetView workbookViewId="0">
      <selection activeCell="C2" sqref="C2:F2"/>
    </sheetView>
  </sheetViews>
  <sheetFormatPr defaultRowHeight="14.25"/>
  <cols>
    <col min="3" max="3" width="14.375" bestFit="1" customWidth="1"/>
    <col min="4" max="4" width="9.125" bestFit="1" customWidth="1"/>
    <col min="5" max="5" width="12.62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9" t="s">
        <v>230</v>
      </c>
      <c r="D2" s="29"/>
      <c r="E2" s="29"/>
      <c r="F2" s="29"/>
    </row>
    <row r="4" spans="3:15" ht="15">
      <c r="C4" s="1" t="s">
        <v>117</v>
      </c>
    </row>
    <row r="5" spans="3:15" ht="15">
      <c r="C5" s="26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7" spans="3:15" ht="18">
      <c r="C7" s="2" t="s">
        <v>118</v>
      </c>
    </row>
    <row r="8" spans="3:15">
      <c r="C8" t="s">
        <v>119</v>
      </c>
    </row>
    <row r="10" spans="3:15" ht="28.5">
      <c r="C10" s="12"/>
      <c r="D10" s="4" t="s">
        <v>120</v>
      </c>
      <c r="E10" s="4" t="s">
        <v>121</v>
      </c>
      <c r="F10" s="4" t="s">
        <v>122</v>
      </c>
      <c r="G10" s="4" t="s">
        <v>123</v>
      </c>
      <c r="H10" s="4" t="s">
        <v>124</v>
      </c>
      <c r="I10" s="4" t="s">
        <v>125</v>
      </c>
      <c r="J10" s="5" t="s">
        <v>182</v>
      </c>
    </row>
    <row r="11" spans="3:15">
      <c r="D11" s="9">
        <f>P28</f>
        <v>0</v>
      </c>
      <c r="E11" s="9">
        <f>P49</f>
        <v>0</v>
      </c>
      <c r="F11" s="9">
        <f>P70</f>
        <v>0</v>
      </c>
      <c r="G11" s="9">
        <f>P91</f>
        <v>0</v>
      </c>
      <c r="H11" s="9">
        <f>P112</f>
        <v>0</v>
      </c>
      <c r="I11" s="9">
        <f>P131</f>
        <v>0</v>
      </c>
      <c r="J11" s="9">
        <f>D11+E11+F11+G11+H11+I11</f>
        <v>0</v>
      </c>
    </row>
    <row r="17" spans="3:16" ht="15">
      <c r="C17" s="1" t="s">
        <v>127</v>
      </c>
    </row>
    <row r="18" spans="3:16">
      <c r="C18" t="s">
        <v>143</v>
      </c>
    </row>
    <row r="20" spans="3:16" ht="14.25" customHeight="1">
      <c r="C20" s="24" t="s">
        <v>126</v>
      </c>
      <c r="D20" s="24"/>
      <c r="E20" s="24"/>
      <c r="F20" s="24"/>
      <c r="G20" s="24"/>
      <c r="H20" s="24"/>
    </row>
    <row r="21" spans="3:16" ht="14.25" customHeight="1">
      <c r="C21" s="24" t="s">
        <v>128</v>
      </c>
      <c r="D21" s="24"/>
      <c r="E21" s="24"/>
      <c r="F21" s="24"/>
      <c r="G21" s="24"/>
      <c r="H21" s="24"/>
    </row>
    <row r="22" spans="3:16">
      <c r="C22" s="24"/>
      <c r="D22" s="24"/>
      <c r="E22" s="24"/>
      <c r="F22" s="24"/>
      <c r="G22" s="24"/>
      <c r="H22" s="24"/>
    </row>
    <row r="24" spans="3:16" ht="28.5">
      <c r="C24" s="4" t="s">
        <v>57</v>
      </c>
      <c r="D24" s="4" t="s">
        <v>132</v>
      </c>
      <c r="E24" s="4" t="s">
        <v>131</v>
      </c>
      <c r="F24" s="4" t="s">
        <v>58</v>
      </c>
      <c r="H24" s="4" t="s">
        <v>57</v>
      </c>
      <c r="I24" s="4" t="s">
        <v>133</v>
      </c>
      <c r="J24" s="4" t="s">
        <v>131</v>
      </c>
      <c r="K24" s="4" t="s">
        <v>58</v>
      </c>
      <c r="M24" s="4" t="s">
        <v>137</v>
      </c>
      <c r="N24" s="4" t="s">
        <v>136</v>
      </c>
      <c r="O24" s="4" t="s">
        <v>142</v>
      </c>
      <c r="P24" s="4" t="s">
        <v>58</v>
      </c>
    </row>
    <row r="25" spans="3:16">
      <c r="C25" s="3" t="s">
        <v>60</v>
      </c>
      <c r="D25" s="8">
        <f>' I Czp - zamówienie podstawowe'!L23</f>
        <v>0</v>
      </c>
      <c r="E25" s="6">
        <v>94930</v>
      </c>
      <c r="F25" s="6">
        <f>D25*E25</f>
        <v>0</v>
      </c>
      <c r="H25" s="3" t="s">
        <v>60</v>
      </c>
      <c r="I25" s="6">
        <f>' I Czp - zamówienie podstawowe'!N44</f>
        <v>0</v>
      </c>
      <c r="J25" s="6">
        <v>214010</v>
      </c>
      <c r="K25" s="6">
        <f>I25*J25</f>
        <v>0</v>
      </c>
      <c r="M25" s="3" t="s">
        <v>129</v>
      </c>
      <c r="N25" s="6">
        <f>F33</f>
        <v>0</v>
      </c>
      <c r="O25" s="6">
        <v>53750</v>
      </c>
      <c r="P25" s="10">
        <f>N25*O25</f>
        <v>0</v>
      </c>
    </row>
    <row r="26" spans="3:16">
      <c r="C26" s="3" t="s">
        <v>59</v>
      </c>
      <c r="D26" s="8">
        <f>' I Czp - zamówienie podstawowe'!L24</f>
        <v>0</v>
      </c>
      <c r="E26" s="6">
        <v>600340</v>
      </c>
      <c r="F26" s="6">
        <f t="shared" ref="F26:F29" si="0">D26*E26</f>
        <v>0</v>
      </c>
      <c r="H26" s="3" t="s">
        <v>59</v>
      </c>
      <c r="I26" s="6">
        <f>' I Czp - zamówienie podstawowe'!N45</f>
        <v>0</v>
      </c>
      <c r="J26" s="6">
        <v>827600</v>
      </c>
      <c r="K26" s="6">
        <f t="shared" ref="K26:K29" si="1">I26*J26</f>
        <v>0</v>
      </c>
      <c r="M26" s="3" t="s">
        <v>130</v>
      </c>
      <c r="N26" s="21">
        <f>K33</f>
        <v>0</v>
      </c>
      <c r="O26" s="21">
        <v>75250</v>
      </c>
      <c r="P26" s="10">
        <f>N26*O26</f>
        <v>0</v>
      </c>
    </row>
    <row r="27" spans="3:16">
      <c r="C27" s="3" t="s">
        <v>61</v>
      </c>
      <c r="D27" s="8">
        <f>' I Czp - zamówienie podstawowe'!L25</f>
        <v>0</v>
      </c>
      <c r="E27" s="6">
        <v>133450</v>
      </c>
      <c r="F27" s="6">
        <f t="shared" si="0"/>
        <v>0</v>
      </c>
      <c r="H27" s="3" t="s">
        <v>61</v>
      </c>
      <c r="I27" s="6">
        <f>' I Czp - zamówienie podstawowe'!N46</f>
        <v>0</v>
      </c>
      <c r="J27" s="6">
        <v>192990</v>
      </c>
      <c r="K27" s="6">
        <f t="shared" si="1"/>
        <v>0</v>
      </c>
      <c r="M27" s="16"/>
      <c r="N27" s="17"/>
      <c r="O27" s="23" t="s">
        <v>138</v>
      </c>
      <c r="P27" s="10">
        <f>P25+P26</f>
        <v>0</v>
      </c>
    </row>
    <row r="28" spans="3:16">
      <c r="C28" s="3" t="s">
        <v>62</v>
      </c>
      <c r="D28" s="8">
        <f>' I Czp - zamówienie podstawowe'!L26</f>
        <v>0</v>
      </c>
      <c r="E28" s="6">
        <v>202320</v>
      </c>
      <c r="F28" s="6">
        <f t="shared" si="0"/>
        <v>0</v>
      </c>
      <c r="H28" s="3" t="s">
        <v>62</v>
      </c>
      <c r="I28" s="6">
        <f>' I Czp - zamówienie podstawowe'!N47</f>
        <v>0</v>
      </c>
      <c r="J28" s="6">
        <v>283250</v>
      </c>
      <c r="K28" s="6">
        <f t="shared" si="1"/>
        <v>0</v>
      </c>
      <c r="M28" s="18"/>
      <c r="N28" s="20"/>
      <c r="O28" s="13" t="s">
        <v>141</v>
      </c>
      <c r="P28" s="15"/>
    </row>
    <row r="29" spans="3:16">
      <c r="C29" s="3" t="s">
        <v>63</v>
      </c>
      <c r="D29" s="8">
        <f>' I Czp - zamówienie podstawowe'!L27</f>
        <v>0</v>
      </c>
      <c r="E29" s="6">
        <v>143770</v>
      </c>
      <c r="F29" s="6">
        <f t="shared" si="0"/>
        <v>0</v>
      </c>
      <c r="H29" s="3" t="s">
        <v>63</v>
      </c>
      <c r="I29" s="6">
        <f>' I Czp - zamówienie podstawowe'!N48</f>
        <v>0</v>
      </c>
      <c r="J29" s="6">
        <v>201280</v>
      </c>
      <c r="K29" s="6">
        <f t="shared" si="1"/>
        <v>0</v>
      </c>
      <c r="M29" s="18"/>
      <c r="N29" s="20"/>
      <c r="O29" s="20"/>
      <c r="P29" s="20"/>
    </row>
    <row r="30" spans="3:16">
      <c r="E30" s="11" t="s">
        <v>134</v>
      </c>
      <c r="F30" s="6">
        <f>SUM(F25:F29)</f>
        <v>0</v>
      </c>
      <c r="I30" s="14"/>
      <c r="J30" s="11" t="s">
        <v>134</v>
      </c>
      <c r="K30" s="6">
        <f>SUM(K25:K29)</f>
        <v>0</v>
      </c>
    </row>
    <row r="31" spans="3:16">
      <c r="E31" s="11" t="s">
        <v>135</v>
      </c>
      <c r="F31" s="6">
        <f>SUM(E25:E29)</f>
        <v>1174810</v>
      </c>
      <c r="J31" s="11" t="s">
        <v>135</v>
      </c>
      <c r="K31" s="6">
        <f>SUM(J25:J29)</f>
        <v>1719130</v>
      </c>
    </row>
    <row r="32" spans="3:16">
      <c r="E32" s="11" t="s">
        <v>129</v>
      </c>
      <c r="F32" s="3">
        <f>F30/F31</f>
        <v>0</v>
      </c>
      <c r="J32" s="11" t="s">
        <v>130</v>
      </c>
      <c r="K32" s="3">
        <f>K30/K31</f>
        <v>0</v>
      </c>
    </row>
    <row r="33" spans="3:16" ht="57">
      <c r="E33" s="13" t="s">
        <v>139</v>
      </c>
      <c r="F33" s="15"/>
      <c r="J33" s="13" t="s">
        <v>140</v>
      </c>
      <c r="K33" s="15"/>
    </row>
    <row r="38" spans="3:16" ht="15">
      <c r="C38" s="1" t="s">
        <v>144</v>
      </c>
    </row>
    <row r="39" spans="3:16">
      <c r="C39" t="s">
        <v>37</v>
      </c>
    </row>
    <row r="41" spans="3:16">
      <c r="C41" t="s">
        <v>145</v>
      </c>
    </row>
    <row r="42" spans="3:16">
      <c r="C42" t="s">
        <v>146</v>
      </c>
      <c r="O42" s="22"/>
    </row>
    <row r="45" spans="3:16" ht="28.5">
      <c r="C45" s="4" t="s">
        <v>57</v>
      </c>
      <c r="D45" s="4" t="s">
        <v>133</v>
      </c>
      <c r="E45" s="4" t="s">
        <v>131</v>
      </c>
      <c r="F45" s="4" t="s">
        <v>58</v>
      </c>
      <c r="H45" s="4" t="s">
        <v>57</v>
      </c>
      <c r="I45" s="4" t="s">
        <v>147</v>
      </c>
      <c r="J45" s="4" t="s">
        <v>131</v>
      </c>
      <c r="K45" s="4" t="s">
        <v>58</v>
      </c>
      <c r="M45" s="4" t="s">
        <v>137</v>
      </c>
      <c r="N45" s="4" t="s">
        <v>136</v>
      </c>
      <c r="O45" s="4" t="s">
        <v>142</v>
      </c>
      <c r="P45" s="4" t="s">
        <v>58</v>
      </c>
    </row>
    <row r="46" spans="3:16">
      <c r="C46" s="3" t="s">
        <v>60</v>
      </c>
      <c r="D46" s="8">
        <f>' I Czp - zamówienie podstawowe'!N44</f>
        <v>0</v>
      </c>
      <c r="E46" s="6">
        <v>152860</v>
      </c>
      <c r="F46" s="6">
        <f>D46*E46</f>
        <v>0</v>
      </c>
      <c r="H46" s="3" t="s">
        <v>60</v>
      </c>
      <c r="I46" s="6">
        <f>' I Czp - zamówienie podstawowe'!N65</f>
        <v>0</v>
      </c>
      <c r="J46" s="6">
        <v>214010</v>
      </c>
      <c r="K46" s="6">
        <f>I46*J46</f>
        <v>0</v>
      </c>
      <c r="M46" s="3" t="s">
        <v>130</v>
      </c>
      <c r="N46" s="6">
        <f>F54</f>
        <v>0</v>
      </c>
      <c r="O46" s="6">
        <v>107500</v>
      </c>
      <c r="P46" s="10">
        <f>N46*O46</f>
        <v>0</v>
      </c>
    </row>
    <row r="47" spans="3:16">
      <c r="C47" s="3" t="s">
        <v>59</v>
      </c>
      <c r="D47" s="8">
        <f>' I Czp - zamówienie podstawowe'!N45</f>
        <v>0</v>
      </c>
      <c r="E47" s="6">
        <v>591140</v>
      </c>
      <c r="F47" s="6">
        <f t="shared" ref="F47:F50" si="2">D47*E47</f>
        <v>0</v>
      </c>
      <c r="H47" s="3" t="s">
        <v>59</v>
      </c>
      <c r="I47" s="6">
        <f>' I Czp - zamówienie podstawowe'!N66</f>
        <v>0</v>
      </c>
      <c r="J47" s="6">
        <v>827600</v>
      </c>
      <c r="K47" s="6">
        <f t="shared" ref="K47:K50" si="3">I47*J47</f>
        <v>0</v>
      </c>
      <c r="M47" s="3" t="s">
        <v>148</v>
      </c>
      <c r="N47" s="21">
        <f>K54</f>
        <v>0</v>
      </c>
      <c r="O47" s="21">
        <v>150500</v>
      </c>
      <c r="P47" s="10">
        <f>N47*O47</f>
        <v>0</v>
      </c>
    </row>
    <row r="48" spans="3:16">
      <c r="C48" s="3" t="s">
        <v>61</v>
      </c>
      <c r="D48" s="8">
        <f>' I Czp - zamówienie podstawowe'!N46</f>
        <v>0</v>
      </c>
      <c r="E48" s="6">
        <v>137850</v>
      </c>
      <c r="F48" s="6">
        <f t="shared" si="2"/>
        <v>0</v>
      </c>
      <c r="H48" s="3" t="s">
        <v>61</v>
      </c>
      <c r="I48" s="6">
        <f>' I Czp - zamówienie podstawowe'!N67</f>
        <v>0</v>
      </c>
      <c r="J48" s="6">
        <v>192990</v>
      </c>
      <c r="K48" s="6">
        <f t="shared" si="3"/>
        <v>0</v>
      </c>
      <c r="M48" s="16"/>
      <c r="N48" s="17"/>
      <c r="O48" s="23" t="s">
        <v>150</v>
      </c>
      <c r="P48" s="10">
        <f>P46+P47</f>
        <v>0</v>
      </c>
    </row>
    <row r="49" spans="3:16">
      <c r="C49" s="3" t="s">
        <v>62</v>
      </c>
      <c r="D49" s="8">
        <f>' I Czp - zamówienie podstawowe'!N47</f>
        <v>0</v>
      </c>
      <c r="E49" s="6">
        <v>202320</v>
      </c>
      <c r="F49" s="6">
        <f t="shared" si="2"/>
        <v>0</v>
      </c>
      <c r="H49" s="3" t="s">
        <v>62</v>
      </c>
      <c r="I49" s="6">
        <f>' I Czp - zamówienie podstawowe'!N68</f>
        <v>0</v>
      </c>
      <c r="J49" s="6">
        <v>283250</v>
      </c>
      <c r="K49" s="6">
        <f t="shared" si="3"/>
        <v>0</v>
      </c>
      <c r="M49" s="18"/>
      <c r="N49" s="20"/>
      <c r="O49" s="13" t="s">
        <v>151</v>
      </c>
      <c r="P49" s="15"/>
    </row>
    <row r="50" spans="3:16">
      <c r="C50" s="3" t="s">
        <v>63</v>
      </c>
      <c r="D50" s="8">
        <f>' I Czp - zamówienie podstawowe'!N48</f>
        <v>0</v>
      </c>
      <c r="E50" s="6">
        <v>143770</v>
      </c>
      <c r="F50" s="6">
        <f t="shared" si="2"/>
        <v>0</v>
      </c>
      <c r="H50" s="3" t="s">
        <v>63</v>
      </c>
      <c r="I50" s="6">
        <f>' I Czp - zamówienie podstawowe'!N69</f>
        <v>0</v>
      </c>
      <c r="J50" s="6">
        <v>201280</v>
      </c>
      <c r="K50" s="6">
        <f t="shared" si="3"/>
        <v>0</v>
      </c>
      <c r="M50" s="18"/>
      <c r="N50" s="20"/>
      <c r="O50" s="20"/>
      <c r="P50" s="20"/>
    </row>
    <row r="51" spans="3:16">
      <c r="E51" s="11" t="s">
        <v>134</v>
      </c>
      <c r="F51" s="6">
        <f>SUM(F46:F50)</f>
        <v>0</v>
      </c>
      <c r="I51" s="14"/>
      <c r="J51" s="11" t="s">
        <v>134</v>
      </c>
      <c r="K51" s="6">
        <f>SUM(K46:K50)</f>
        <v>0</v>
      </c>
    </row>
    <row r="52" spans="3:16">
      <c r="E52" s="11" t="s">
        <v>135</v>
      </c>
      <c r="F52" s="6">
        <f>SUM(E46:E50)</f>
        <v>1227940</v>
      </c>
      <c r="J52" s="11" t="s">
        <v>135</v>
      </c>
      <c r="K52" s="6">
        <f>SUM(J46:J50)</f>
        <v>1719130</v>
      </c>
    </row>
    <row r="53" spans="3:16">
      <c r="E53" s="11" t="s">
        <v>130</v>
      </c>
      <c r="F53" s="3">
        <f>F51/F52</f>
        <v>0</v>
      </c>
      <c r="J53" s="11" t="s">
        <v>148</v>
      </c>
      <c r="K53" s="3">
        <f>K51/K52</f>
        <v>0</v>
      </c>
    </row>
    <row r="54" spans="3:16" ht="57">
      <c r="E54" s="13" t="s">
        <v>140</v>
      </c>
      <c r="F54" s="15"/>
      <c r="J54" s="13" t="s">
        <v>149</v>
      </c>
      <c r="K54" s="15"/>
    </row>
    <row r="59" spans="3:16" ht="15">
      <c r="C59" s="1" t="s">
        <v>152</v>
      </c>
    </row>
    <row r="60" spans="3:16">
      <c r="C60" t="s">
        <v>38</v>
      </c>
    </row>
    <row r="62" spans="3:16">
      <c r="C62" t="s">
        <v>153</v>
      </c>
    </row>
    <row r="63" spans="3:16">
      <c r="C63" t="s">
        <v>154</v>
      </c>
    </row>
    <row r="66" spans="3:16" ht="28.5">
      <c r="C66" s="4" t="s">
        <v>57</v>
      </c>
      <c r="D66" s="4" t="s">
        <v>147</v>
      </c>
      <c r="E66" s="4" t="s">
        <v>131</v>
      </c>
      <c r="F66" s="4" t="s">
        <v>58</v>
      </c>
      <c r="H66" s="4" t="s">
        <v>57</v>
      </c>
      <c r="I66" s="4" t="s">
        <v>155</v>
      </c>
      <c r="J66" s="4" t="s">
        <v>131</v>
      </c>
      <c r="K66" s="4" t="s">
        <v>58</v>
      </c>
      <c r="M66" s="4" t="s">
        <v>137</v>
      </c>
      <c r="N66" s="4" t="s">
        <v>136</v>
      </c>
      <c r="O66" s="4" t="s">
        <v>142</v>
      </c>
      <c r="P66" s="4" t="s">
        <v>58</v>
      </c>
    </row>
    <row r="67" spans="3:16">
      <c r="C67" s="3" t="s">
        <v>60</v>
      </c>
      <c r="D67" s="8">
        <f>' I Czp - zamówienie podstawowe'!N65</f>
        <v>0</v>
      </c>
      <c r="E67" s="6">
        <v>152860</v>
      </c>
      <c r="F67" s="6">
        <f>D67*E67</f>
        <v>0</v>
      </c>
      <c r="H67" s="3" t="s">
        <v>60</v>
      </c>
      <c r="I67" s="6">
        <f>' I Czp - zamówienie podstawowe'!N86</f>
        <v>0</v>
      </c>
      <c r="J67" s="6">
        <v>214010</v>
      </c>
      <c r="K67" s="6">
        <f>I67*J67</f>
        <v>0</v>
      </c>
      <c r="M67" s="3" t="s">
        <v>148</v>
      </c>
      <c r="N67" s="6">
        <f>F75</f>
        <v>0</v>
      </c>
      <c r="O67" s="6">
        <v>161250</v>
      </c>
      <c r="P67" s="10">
        <f>N67*O67</f>
        <v>0</v>
      </c>
    </row>
    <row r="68" spans="3:16">
      <c r="C68" s="3" t="s">
        <v>59</v>
      </c>
      <c r="D68" s="8">
        <f>' I Czp - zamówienie podstawowe'!N66</f>
        <v>0</v>
      </c>
      <c r="E68" s="6">
        <v>591140</v>
      </c>
      <c r="F68" s="6">
        <f t="shared" ref="F68:F71" si="4">D68*E68</f>
        <v>0</v>
      </c>
      <c r="H68" s="3" t="s">
        <v>59</v>
      </c>
      <c r="I68" s="6">
        <f>' I Czp - zamówienie podstawowe'!N87</f>
        <v>0</v>
      </c>
      <c r="J68" s="6">
        <v>827600</v>
      </c>
      <c r="K68" s="6">
        <f t="shared" ref="K68:K71" si="5">I68*J68</f>
        <v>0</v>
      </c>
      <c r="M68" s="3" t="s">
        <v>157</v>
      </c>
      <c r="N68" s="21">
        <f>K75</f>
        <v>0</v>
      </c>
      <c r="O68" s="21">
        <v>225750</v>
      </c>
      <c r="P68" s="10">
        <f>N68*O68</f>
        <v>0</v>
      </c>
    </row>
    <row r="69" spans="3:16">
      <c r="C69" s="3" t="s">
        <v>61</v>
      </c>
      <c r="D69" s="8">
        <f>' I Czp - zamówienie podstawowe'!N67</f>
        <v>0</v>
      </c>
      <c r="E69" s="6">
        <v>137850</v>
      </c>
      <c r="F69" s="6">
        <f t="shared" si="4"/>
        <v>0</v>
      </c>
      <c r="H69" s="3" t="s">
        <v>61</v>
      </c>
      <c r="I69" s="6">
        <f>' I Czp - zamówienie podstawowe'!N88</f>
        <v>0</v>
      </c>
      <c r="J69" s="6">
        <v>192990</v>
      </c>
      <c r="K69" s="6">
        <f t="shared" si="5"/>
        <v>0</v>
      </c>
      <c r="M69" s="16"/>
      <c r="N69" s="17"/>
      <c r="O69" s="23" t="s">
        <v>156</v>
      </c>
      <c r="P69" s="10">
        <f>P67+P68</f>
        <v>0</v>
      </c>
    </row>
    <row r="70" spans="3:16">
      <c r="C70" s="3" t="s">
        <v>62</v>
      </c>
      <c r="D70" s="8">
        <f>' I Czp - zamówienie podstawowe'!N68</f>
        <v>0</v>
      </c>
      <c r="E70" s="6">
        <v>202320</v>
      </c>
      <c r="F70" s="6">
        <f t="shared" si="4"/>
        <v>0</v>
      </c>
      <c r="H70" s="3" t="s">
        <v>62</v>
      </c>
      <c r="I70" s="6">
        <f>' I Czp - zamówienie podstawowe'!N89</f>
        <v>0</v>
      </c>
      <c r="J70" s="6">
        <v>283250</v>
      </c>
      <c r="K70" s="6">
        <f t="shared" si="5"/>
        <v>0</v>
      </c>
      <c r="M70" s="18"/>
      <c r="N70" s="20"/>
      <c r="O70" s="13" t="s">
        <v>167</v>
      </c>
      <c r="P70" s="15"/>
    </row>
    <row r="71" spans="3:16">
      <c r="C71" s="3" t="s">
        <v>63</v>
      </c>
      <c r="D71" s="8">
        <f>' I Czp - zamówienie podstawowe'!N69</f>
        <v>0</v>
      </c>
      <c r="E71" s="6">
        <v>143770</v>
      </c>
      <c r="F71" s="6">
        <f t="shared" si="4"/>
        <v>0</v>
      </c>
      <c r="H71" s="3" t="s">
        <v>63</v>
      </c>
      <c r="I71" s="6">
        <f>' I Czp - zamówienie podstawowe'!N90</f>
        <v>0</v>
      </c>
      <c r="J71" s="6">
        <v>201280</v>
      </c>
      <c r="K71" s="6">
        <f t="shared" si="5"/>
        <v>0</v>
      </c>
      <c r="M71" s="18"/>
      <c r="N71" s="20"/>
      <c r="O71" s="20"/>
      <c r="P71" s="20"/>
    </row>
    <row r="72" spans="3:16">
      <c r="E72" s="11" t="s">
        <v>134</v>
      </c>
      <c r="F72" s="6">
        <f>SUM(F67:F71)</f>
        <v>0</v>
      </c>
      <c r="I72" s="14"/>
      <c r="J72" s="11" t="s">
        <v>134</v>
      </c>
      <c r="K72" s="6">
        <f>SUM(K67:K71)</f>
        <v>0</v>
      </c>
    </row>
    <row r="73" spans="3:16">
      <c r="E73" s="11" t="s">
        <v>135</v>
      </c>
      <c r="F73" s="6">
        <f>SUM(E67:E71)</f>
        <v>1227940</v>
      </c>
      <c r="J73" s="11" t="s">
        <v>135</v>
      </c>
      <c r="K73" s="6">
        <f>SUM(J67:J71)</f>
        <v>1719130</v>
      </c>
    </row>
    <row r="74" spans="3:16">
      <c r="E74" s="11" t="s">
        <v>148</v>
      </c>
      <c r="F74" s="3">
        <f>F72/F73</f>
        <v>0</v>
      </c>
      <c r="J74" s="11" t="s">
        <v>157</v>
      </c>
      <c r="K74" s="3">
        <f>K72/K73</f>
        <v>0</v>
      </c>
    </row>
    <row r="75" spans="3:16" ht="57">
      <c r="E75" s="13" t="s">
        <v>149</v>
      </c>
      <c r="F75" s="15"/>
      <c r="J75" s="13" t="s">
        <v>158</v>
      </c>
      <c r="K75" s="15"/>
    </row>
    <row r="80" spans="3:16" ht="15">
      <c r="C80" s="1" t="s">
        <v>159</v>
      </c>
    </row>
    <row r="81" spans="3:16">
      <c r="C81" t="s">
        <v>39</v>
      </c>
    </row>
    <row r="83" spans="3:16">
      <c r="C83" t="s">
        <v>160</v>
      </c>
    </row>
    <row r="84" spans="3:16">
      <c r="C84" t="s">
        <v>161</v>
      </c>
    </row>
    <row r="87" spans="3:16" ht="28.5">
      <c r="C87" s="4" t="s">
        <v>57</v>
      </c>
      <c r="D87" s="4" t="s">
        <v>155</v>
      </c>
      <c r="E87" s="4" t="s">
        <v>131</v>
      </c>
      <c r="F87" s="4" t="s">
        <v>58</v>
      </c>
      <c r="H87" s="4" t="s">
        <v>57</v>
      </c>
      <c r="I87" s="4" t="s">
        <v>162</v>
      </c>
      <c r="J87" s="4" t="s">
        <v>131</v>
      </c>
      <c r="K87" s="4" t="s">
        <v>58</v>
      </c>
      <c r="M87" s="4" t="s">
        <v>137</v>
      </c>
      <c r="N87" s="4" t="s">
        <v>136</v>
      </c>
      <c r="O87" s="4" t="s">
        <v>142</v>
      </c>
      <c r="P87" s="4" t="s">
        <v>58</v>
      </c>
    </row>
    <row r="88" spans="3:16">
      <c r="C88" s="3" t="s">
        <v>60</v>
      </c>
      <c r="D88" s="8">
        <f>' I Czp - zamówienie podstawowe'!N86</f>
        <v>0</v>
      </c>
      <c r="E88" s="6">
        <v>152860</v>
      </c>
      <c r="F88" s="6">
        <f>D88*E88</f>
        <v>0</v>
      </c>
      <c r="H88" s="3" t="s">
        <v>60</v>
      </c>
      <c r="I88" s="6">
        <f>' I Czp - zamówienie podstawowe'!N107</f>
        <v>0</v>
      </c>
      <c r="J88" s="6">
        <v>214010</v>
      </c>
      <c r="K88" s="6">
        <f>I88*J88</f>
        <v>0</v>
      </c>
      <c r="M88" s="3" t="s">
        <v>157</v>
      </c>
      <c r="N88" s="6">
        <f>F96</f>
        <v>0</v>
      </c>
      <c r="O88" s="6">
        <v>215000</v>
      </c>
      <c r="P88" s="10">
        <f>N88*O88</f>
        <v>0</v>
      </c>
    </row>
    <row r="89" spans="3:16">
      <c r="C89" s="3" t="s">
        <v>59</v>
      </c>
      <c r="D89" s="8">
        <f>' I Czp - zamówienie podstawowe'!N87</f>
        <v>0</v>
      </c>
      <c r="E89" s="6">
        <v>591140</v>
      </c>
      <c r="F89" s="6">
        <f t="shared" ref="F89:F92" si="6">D89*E89</f>
        <v>0</v>
      </c>
      <c r="H89" s="3" t="s">
        <v>59</v>
      </c>
      <c r="I89" s="6">
        <f>' I Czp - zamówienie podstawowe'!N108</f>
        <v>0</v>
      </c>
      <c r="J89" s="6">
        <v>827600</v>
      </c>
      <c r="K89" s="6">
        <f t="shared" ref="K89:K92" si="7">I89*J89</f>
        <v>0</v>
      </c>
      <c r="M89" s="3" t="s">
        <v>163</v>
      </c>
      <c r="N89" s="21">
        <f>K96</f>
        <v>0</v>
      </c>
      <c r="O89" s="21">
        <v>301000</v>
      </c>
      <c r="P89" s="10">
        <f>N89*O89</f>
        <v>0</v>
      </c>
    </row>
    <row r="90" spans="3:16">
      <c r="C90" s="3" t="s">
        <v>61</v>
      </c>
      <c r="D90" s="8">
        <f>' I Czp - zamówienie podstawowe'!N88</f>
        <v>0</v>
      </c>
      <c r="E90" s="6">
        <v>137850</v>
      </c>
      <c r="F90" s="6">
        <f t="shared" si="6"/>
        <v>0</v>
      </c>
      <c r="H90" s="3" t="s">
        <v>61</v>
      </c>
      <c r="I90" s="6">
        <f>' I Czp - zamówienie podstawowe'!N109</f>
        <v>0</v>
      </c>
      <c r="J90" s="6">
        <v>192990</v>
      </c>
      <c r="K90" s="6">
        <f t="shared" si="7"/>
        <v>0</v>
      </c>
      <c r="M90" s="16"/>
      <c r="N90" s="17"/>
      <c r="O90" s="23" t="s">
        <v>166</v>
      </c>
      <c r="P90" s="10">
        <f>P88+P89</f>
        <v>0</v>
      </c>
    </row>
    <row r="91" spans="3:16">
      <c r="C91" s="3" t="s">
        <v>62</v>
      </c>
      <c r="D91" s="8">
        <f>' I Czp - zamówienie podstawowe'!N89</f>
        <v>0</v>
      </c>
      <c r="E91" s="6">
        <v>202320</v>
      </c>
      <c r="F91" s="6">
        <f t="shared" si="6"/>
        <v>0</v>
      </c>
      <c r="H91" s="3" t="s">
        <v>62</v>
      </c>
      <c r="I91" s="6">
        <f>' I Czp - zamówienie podstawowe'!N110</f>
        <v>0</v>
      </c>
      <c r="J91" s="6">
        <v>283250</v>
      </c>
      <c r="K91" s="6">
        <f t="shared" si="7"/>
        <v>0</v>
      </c>
      <c r="M91" s="18"/>
      <c r="N91" s="20"/>
      <c r="O91" s="13" t="s">
        <v>165</v>
      </c>
      <c r="P91" s="15"/>
    </row>
    <row r="92" spans="3:16">
      <c r="C92" s="3" t="s">
        <v>63</v>
      </c>
      <c r="D92" s="8">
        <f>' I Czp - zamówienie podstawowe'!N90</f>
        <v>0</v>
      </c>
      <c r="E92" s="6">
        <v>143770</v>
      </c>
      <c r="F92" s="6">
        <f t="shared" si="6"/>
        <v>0</v>
      </c>
      <c r="H92" s="3" t="s">
        <v>63</v>
      </c>
      <c r="I92" s="6">
        <f>' I Czp - zamówienie podstawowe'!N111</f>
        <v>0</v>
      </c>
      <c r="J92" s="6">
        <v>201280</v>
      </c>
      <c r="K92" s="6">
        <f t="shared" si="7"/>
        <v>0</v>
      </c>
      <c r="M92" s="18"/>
      <c r="N92" s="20"/>
      <c r="O92" s="20"/>
      <c r="P92" s="20"/>
    </row>
    <row r="93" spans="3:16">
      <c r="E93" s="11" t="s">
        <v>134</v>
      </c>
      <c r="F93" s="6">
        <f>SUM(F88:F92)</f>
        <v>0</v>
      </c>
      <c r="I93" s="14"/>
      <c r="J93" s="11" t="s">
        <v>134</v>
      </c>
      <c r="K93" s="6">
        <f>SUM(K88:K92)</f>
        <v>0</v>
      </c>
    </row>
    <row r="94" spans="3:16">
      <c r="E94" s="11" t="s">
        <v>135</v>
      </c>
      <c r="F94" s="6">
        <f>SUM(E88:E92)</f>
        <v>1227940</v>
      </c>
      <c r="J94" s="11" t="s">
        <v>135</v>
      </c>
      <c r="K94" s="6">
        <f>SUM(J88:J92)</f>
        <v>1719130</v>
      </c>
    </row>
    <row r="95" spans="3:16">
      <c r="E95" s="11" t="s">
        <v>157</v>
      </c>
      <c r="F95" s="3">
        <f>F93/F94</f>
        <v>0</v>
      </c>
      <c r="J95" s="11" t="s">
        <v>163</v>
      </c>
      <c r="K95" s="3">
        <f>K93/K94</f>
        <v>0</v>
      </c>
    </row>
    <row r="96" spans="3:16" ht="57">
      <c r="E96" s="13" t="s">
        <v>158</v>
      </c>
      <c r="F96" s="15"/>
      <c r="J96" s="13" t="s">
        <v>164</v>
      </c>
      <c r="K96" s="15"/>
    </row>
    <row r="101" spans="3:16" ht="15">
      <c r="C101" s="1" t="s">
        <v>168</v>
      </c>
    </row>
    <row r="102" spans="3:16">
      <c r="C102" t="s">
        <v>40</v>
      </c>
    </row>
    <row r="104" spans="3:16">
      <c r="C104" t="s">
        <v>169</v>
      </c>
    </row>
    <row r="105" spans="3:16">
      <c r="C105" t="s">
        <v>170</v>
      </c>
    </row>
    <row r="108" spans="3:16" ht="28.5">
      <c r="C108" s="4" t="s">
        <v>57</v>
      </c>
      <c r="D108" s="4" t="s">
        <v>162</v>
      </c>
      <c r="E108" s="4" t="s">
        <v>131</v>
      </c>
      <c r="F108" s="4" t="s">
        <v>58</v>
      </c>
      <c r="H108" s="4" t="s">
        <v>57</v>
      </c>
      <c r="I108" s="4" t="s">
        <v>171</v>
      </c>
      <c r="J108" s="4" t="s">
        <v>131</v>
      </c>
      <c r="K108" s="4" t="s">
        <v>58</v>
      </c>
      <c r="M108" s="4" t="s">
        <v>137</v>
      </c>
      <c r="N108" s="4" t="s">
        <v>136</v>
      </c>
      <c r="O108" s="4" t="s">
        <v>142</v>
      </c>
      <c r="P108" s="4" t="s">
        <v>58</v>
      </c>
    </row>
    <row r="109" spans="3:16">
      <c r="C109" s="3" t="s">
        <v>60</v>
      </c>
      <c r="D109" s="8">
        <f>' I Czp - zamówienie podstawowe'!N107</f>
        <v>0</v>
      </c>
      <c r="E109" s="6">
        <v>152860</v>
      </c>
      <c r="F109" s="6">
        <f>D109*E109</f>
        <v>0</v>
      </c>
      <c r="H109" s="3" t="s">
        <v>60</v>
      </c>
      <c r="I109" s="6">
        <f>' I Czp - zamówienie podstawowe'!N128</f>
        <v>0</v>
      </c>
      <c r="J109" s="6">
        <v>214010</v>
      </c>
      <c r="K109" s="6">
        <f>I109*J109</f>
        <v>0</v>
      </c>
      <c r="M109" s="3" t="s">
        <v>163</v>
      </c>
      <c r="N109" s="6">
        <f>F117</f>
        <v>0</v>
      </c>
      <c r="O109" s="6">
        <v>268750</v>
      </c>
      <c r="P109" s="10">
        <f>N109*O109</f>
        <v>0</v>
      </c>
    </row>
    <row r="110" spans="3:16">
      <c r="C110" s="3" t="s">
        <v>59</v>
      </c>
      <c r="D110" s="8">
        <f>' I Czp - zamówienie podstawowe'!N108</f>
        <v>0</v>
      </c>
      <c r="E110" s="6">
        <v>591140</v>
      </c>
      <c r="F110" s="6">
        <f t="shared" ref="F110:F113" si="8">D110*E110</f>
        <v>0</v>
      </c>
      <c r="H110" s="3" t="s">
        <v>59</v>
      </c>
      <c r="I110" s="6">
        <f>' I Czp - zamówienie podstawowe'!N129</f>
        <v>0</v>
      </c>
      <c r="J110" s="6">
        <v>827600</v>
      </c>
      <c r="K110" s="6">
        <f t="shared" ref="K110:K113" si="9">I110*J110</f>
        <v>0</v>
      </c>
      <c r="M110" s="3" t="s">
        <v>172</v>
      </c>
      <c r="N110" s="21">
        <f>K117</f>
        <v>0</v>
      </c>
      <c r="O110" s="21">
        <v>379250</v>
      </c>
      <c r="P110" s="10">
        <f>N110*O110</f>
        <v>0</v>
      </c>
    </row>
    <row r="111" spans="3:16">
      <c r="C111" s="3" t="s">
        <v>61</v>
      </c>
      <c r="D111" s="8">
        <f>' I Czp - zamówienie podstawowe'!N109</f>
        <v>0</v>
      </c>
      <c r="E111" s="6">
        <v>137850</v>
      </c>
      <c r="F111" s="6">
        <f t="shared" si="8"/>
        <v>0</v>
      </c>
      <c r="H111" s="3" t="s">
        <v>61</v>
      </c>
      <c r="I111" s="6">
        <f>' I Czp - zamówienie podstawowe'!N130</f>
        <v>0</v>
      </c>
      <c r="J111" s="6">
        <v>192990</v>
      </c>
      <c r="K111" s="6">
        <f t="shared" si="9"/>
        <v>0</v>
      </c>
      <c r="M111" s="16"/>
      <c r="N111" s="17"/>
      <c r="O111" s="23" t="s">
        <v>174</v>
      </c>
      <c r="P111" s="10">
        <f>P109+P110</f>
        <v>0</v>
      </c>
    </row>
    <row r="112" spans="3:16">
      <c r="C112" s="3" t="s">
        <v>62</v>
      </c>
      <c r="D112" s="8">
        <f>' I Czp - zamówienie podstawowe'!N110</f>
        <v>0</v>
      </c>
      <c r="E112" s="6">
        <v>202320</v>
      </c>
      <c r="F112" s="6">
        <f t="shared" si="8"/>
        <v>0</v>
      </c>
      <c r="H112" s="3" t="s">
        <v>62</v>
      </c>
      <c r="I112" s="6">
        <f>' I Czp - zamówienie podstawowe'!N131</f>
        <v>0</v>
      </c>
      <c r="J112" s="6">
        <v>283250</v>
      </c>
      <c r="K112" s="6">
        <f t="shared" si="9"/>
        <v>0</v>
      </c>
      <c r="M112" s="18"/>
      <c r="N112" s="20"/>
      <c r="O112" s="13" t="s">
        <v>175</v>
      </c>
      <c r="P112" s="15"/>
    </row>
    <row r="113" spans="3:16">
      <c r="C113" s="3" t="s">
        <v>63</v>
      </c>
      <c r="D113" s="8">
        <f>' I Czp - zamówienie podstawowe'!N111</f>
        <v>0</v>
      </c>
      <c r="E113" s="6">
        <v>143770</v>
      </c>
      <c r="F113" s="6">
        <f t="shared" si="8"/>
        <v>0</v>
      </c>
      <c r="H113" s="3" t="s">
        <v>63</v>
      </c>
      <c r="I113" s="6">
        <f>' I Czp - zamówienie podstawowe'!N132</f>
        <v>0</v>
      </c>
      <c r="J113" s="6">
        <v>201280</v>
      </c>
      <c r="K113" s="6">
        <f t="shared" si="9"/>
        <v>0</v>
      </c>
      <c r="M113" s="18"/>
      <c r="N113" s="20"/>
      <c r="O113" s="20"/>
      <c r="P113" s="20"/>
    </row>
    <row r="114" spans="3:16">
      <c r="E114" s="11" t="s">
        <v>134</v>
      </c>
      <c r="F114" s="6">
        <f>SUM(F109:F113)</f>
        <v>0</v>
      </c>
      <c r="I114" s="14"/>
      <c r="J114" s="11" t="s">
        <v>134</v>
      </c>
      <c r="K114" s="6">
        <f>SUM(K109:K113)</f>
        <v>0</v>
      </c>
    </row>
    <row r="115" spans="3:16">
      <c r="E115" s="11" t="s">
        <v>135</v>
      </c>
      <c r="F115" s="6">
        <f>SUM(E109:E113)</f>
        <v>1227940</v>
      </c>
      <c r="J115" s="11" t="s">
        <v>135</v>
      </c>
      <c r="K115" s="6">
        <f>SUM(J109:J113)</f>
        <v>1719130</v>
      </c>
    </row>
    <row r="116" spans="3:16">
      <c r="E116" s="11" t="s">
        <v>163</v>
      </c>
      <c r="F116" s="3">
        <f>F114/F115</f>
        <v>0</v>
      </c>
      <c r="J116" s="11" t="s">
        <v>172</v>
      </c>
      <c r="K116" s="3">
        <f>K114/K115</f>
        <v>0</v>
      </c>
    </row>
    <row r="117" spans="3:16" ht="57">
      <c r="E117" s="13" t="s">
        <v>164</v>
      </c>
      <c r="F117" s="15"/>
      <c r="J117" s="13" t="s">
        <v>173</v>
      </c>
      <c r="K117" s="15"/>
    </row>
    <row r="122" spans="3:16" ht="15">
      <c r="C122" s="1" t="s">
        <v>176</v>
      </c>
    </row>
    <row r="123" spans="3:16">
      <c r="C123" t="s">
        <v>41</v>
      </c>
    </row>
    <row r="125" spans="3:16">
      <c r="C125" t="s">
        <v>177</v>
      </c>
    </row>
    <row r="128" spans="3:16" ht="28.5">
      <c r="C128" s="4" t="s">
        <v>57</v>
      </c>
      <c r="D128" s="4" t="s">
        <v>171</v>
      </c>
      <c r="E128" s="4" t="s">
        <v>131</v>
      </c>
      <c r="F128" s="4" t="s">
        <v>58</v>
      </c>
      <c r="M128" s="4" t="s">
        <v>137</v>
      </c>
      <c r="N128" s="4" t="s">
        <v>136</v>
      </c>
      <c r="O128" s="4" t="s">
        <v>142</v>
      </c>
      <c r="P128" s="4" t="s">
        <v>58</v>
      </c>
    </row>
    <row r="129" spans="3:16">
      <c r="C129" s="3" t="s">
        <v>60</v>
      </c>
      <c r="D129" s="8">
        <f>' I Czp - zamówienie podstawowe'!N128</f>
        <v>0</v>
      </c>
      <c r="E129" s="6">
        <v>152860</v>
      </c>
      <c r="F129" s="6">
        <f>D129*E129</f>
        <v>0</v>
      </c>
      <c r="M129" s="3" t="s">
        <v>178</v>
      </c>
      <c r="N129" s="6">
        <f>F137</f>
        <v>0</v>
      </c>
      <c r="O129" s="6">
        <v>112875</v>
      </c>
      <c r="P129" s="10">
        <f>N129*O129</f>
        <v>0</v>
      </c>
    </row>
    <row r="130" spans="3:16">
      <c r="C130" s="3" t="s">
        <v>59</v>
      </c>
      <c r="D130" s="8">
        <f>' I Czp - zamówienie podstawowe'!N129</f>
        <v>0</v>
      </c>
      <c r="E130" s="6">
        <v>591140</v>
      </c>
      <c r="F130" s="6">
        <f t="shared" ref="F130:F133" si="10">D130*E130</f>
        <v>0</v>
      </c>
      <c r="M130" s="27"/>
      <c r="N130" s="28"/>
      <c r="O130" s="23" t="s">
        <v>180</v>
      </c>
      <c r="P130" s="10">
        <f>P129</f>
        <v>0</v>
      </c>
    </row>
    <row r="131" spans="3:16">
      <c r="C131" s="3" t="s">
        <v>61</v>
      </c>
      <c r="D131" s="8">
        <f>' I Czp - zamówienie podstawowe'!N130</f>
        <v>0</v>
      </c>
      <c r="E131" s="6">
        <v>137850</v>
      </c>
      <c r="F131" s="6">
        <f t="shared" si="10"/>
        <v>0</v>
      </c>
      <c r="M131" s="18"/>
      <c r="N131" s="19"/>
      <c r="O131" s="13" t="s">
        <v>181</v>
      </c>
      <c r="P131" s="15"/>
    </row>
    <row r="132" spans="3:16">
      <c r="C132" s="3" t="s">
        <v>62</v>
      </c>
      <c r="D132" s="8">
        <f>' I Czp - zamówienie podstawowe'!N131</f>
        <v>0</v>
      </c>
      <c r="E132" s="6">
        <v>202320</v>
      </c>
      <c r="F132" s="6">
        <f t="shared" si="10"/>
        <v>0</v>
      </c>
      <c r="M132" s="18"/>
      <c r="N132" s="20"/>
    </row>
    <row r="133" spans="3:16">
      <c r="C133" s="3" t="s">
        <v>63</v>
      </c>
      <c r="D133" s="8">
        <f>' I Czp - zamówienie podstawowe'!N132</f>
        <v>0</v>
      </c>
      <c r="E133" s="6">
        <v>143770</v>
      </c>
      <c r="F133" s="6">
        <f t="shared" si="10"/>
        <v>0</v>
      </c>
    </row>
    <row r="134" spans="3:16">
      <c r="E134" s="11" t="s">
        <v>134</v>
      </c>
      <c r="F134" s="6">
        <f>SUM(F129:F133)</f>
        <v>0</v>
      </c>
    </row>
    <row r="135" spans="3:16">
      <c r="E135" s="11" t="s">
        <v>135</v>
      </c>
      <c r="F135" s="6">
        <f>SUM(E129:E133)</f>
        <v>1227940</v>
      </c>
    </row>
    <row r="136" spans="3:16">
      <c r="E136" s="11" t="s">
        <v>178</v>
      </c>
      <c r="F136" s="3">
        <f>F134/F135</f>
        <v>0</v>
      </c>
    </row>
    <row r="137" spans="3:16" ht="57">
      <c r="E137" s="13" t="s">
        <v>179</v>
      </c>
      <c r="F137" s="15"/>
    </row>
  </sheetData>
  <mergeCells count="1"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2:S154"/>
  <sheetViews>
    <sheetView topLeftCell="A109" workbookViewId="0">
      <selection activeCell="B4" sqref="B4"/>
    </sheetView>
  </sheetViews>
  <sheetFormatPr defaultRowHeight="14.25"/>
  <cols>
    <col min="3" max="3" width="14.375" bestFit="1" customWidth="1"/>
    <col min="4" max="4" width="9.125" bestFit="1" customWidth="1"/>
    <col min="5" max="5" width="9.8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</cols>
  <sheetData>
    <row r="2" spans="3:15" ht="15">
      <c r="C2" s="29" t="s">
        <v>231</v>
      </c>
      <c r="D2" s="29"/>
      <c r="E2" s="29"/>
      <c r="F2" s="29"/>
    </row>
    <row r="4" spans="3:15" ht="15">
      <c r="C4" s="1" t="s">
        <v>117</v>
      </c>
    </row>
    <row r="5" spans="3:15" ht="15">
      <c r="C5" s="26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7" spans="3:15" ht="18">
      <c r="C7" s="2" t="s">
        <v>42</v>
      </c>
    </row>
    <row r="8" spans="3:15">
      <c r="C8" t="s">
        <v>50</v>
      </c>
    </row>
    <row r="10" spans="3:15" ht="28.5">
      <c r="C10" s="4" t="s">
        <v>43</v>
      </c>
      <c r="D10" s="4" t="s">
        <v>44</v>
      </c>
      <c r="E10" s="4" t="s">
        <v>45</v>
      </c>
      <c r="F10" s="4" t="s">
        <v>46</v>
      </c>
      <c r="G10" s="4" t="s">
        <v>47</v>
      </c>
      <c r="H10" s="4" t="s">
        <v>48</v>
      </c>
      <c r="I10" s="4" t="s">
        <v>116</v>
      </c>
      <c r="J10" s="5" t="s">
        <v>49</v>
      </c>
    </row>
    <row r="11" spans="3:15">
      <c r="C11" s="9">
        <f>G28</f>
        <v>0</v>
      </c>
      <c r="D11" s="9">
        <f>I49</f>
        <v>0</v>
      </c>
      <c r="E11" s="9">
        <f>I70</f>
        <v>0</v>
      </c>
      <c r="F11" s="9">
        <f>I91</f>
        <v>0</v>
      </c>
      <c r="G11" s="9">
        <f>I112</f>
        <v>0</v>
      </c>
      <c r="H11" s="9">
        <f>I133</f>
        <v>0</v>
      </c>
      <c r="I11" s="9">
        <f>G154</f>
        <v>0</v>
      </c>
      <c r="J11" s="9">
        <f>C11+D11+E11+F11+G11+H11+I11</f>
        <v>0</v>
      </c>
    </row>
    <row r="13" spans="3:15" ht="15">
      <c r="C13" s="1" t="s">
        <v>70</v>
      </c>
    </row>
    <row r="14" spans="3:15">
      <c r="C14" t="s">
        <v>115</v>
      </c>
    </row>
    <row r="16" spans="3:15">
      <c r="C16" t="s">
        <v>206</v>
      </c>
      <c r="J16" t="s">
        <v>56</v>
      </c>
    </row>
    <row r="17" spans="3:19">
      <c r="C17" t="s">
        <v>184</v>
      </c>
      <c r="J17" t="s">
        <v>2</v>
      </c>
    </row>
    <row r="18" spans="3:19">
      <c r="C18" t="s">
        <v>204</v>
      </c>
      <c r="J18" t="s">
        <v>54</v>
      </c>
    </row>
    <row r="19" spans="3:19">
      <c r="C19" t="s">
        <v>185</v>
      </c>
      <c r="J19" t="s">
        <v>3</v>
      </c>
    </row>
    <row r="20" spans="3:19">
      <c r="C20" t="s">
        <v>205</v>
      </c>
      <c r="J20" t="s">
        <v>55</v>
      </c>
    </row>
    <row r="22" spans="3:19" ht="99.75">
      <c r="C22" s="4" t="s">
        <v>57</v>
      </c>
      <c r="D22" s="4" t="s">
        <v>64</v>
      </c>
      <c r="E22" s="4" t="s">
        <v>65</v>
      </c>
      <c r="F22" s="4" t="s">
        <v>58</v>
      </c>
      <c r="G22" s="4" t="s">
        <v>67</v>
      </c>
      <c r="J22" s="4" t="s">
        <v>57</v>
      </c>
      <c r="K22" s="4" t="s">
        <v>64</v>
      </c>
      <c r="L22" s="4" t="s">
        <v>69</v>
      </c>
    </row>
    <row r="23" spans="3:19">
      <c r="C23" s="3" t="s">
        <v>60</v>
      </c>
      <c r="D23" s="8">
        <f>L23</f>
        <v>0</v>
      </c>
      <c r="E23" s="6">
        <v>206430</v>
      </c>
      <c r="F23" s="8">
        <f>D23*E23</f>
        <v>0</v>
      </c>
      <c r="G23" s="7"/>
      <c r="J23" s="3" t="s">
        <v>60</v>
      </c>
      <c r="K23" s="8">
        <f>K24*0.9</f>
        <v>0</v>
      </c>
      <c r="L23" s="7"/>
    </row>
    <row r="24" spans="3:19">
      <c r="C24" s="3" t="s">
        <v>59</v>
      </c>
      <c r="D24" s="8">
        <f t="shared" ref="D24:D27" si="0">L24</f>
        <v>0</v>
      </c>
      <c r="E24" s="6">
        <v>597120</v>
      </c>
      <c r="F24" s="8">
        <f t="shared" ref="F24:F27" si="1">D24*E24</f>
        <v>0</v>
      </c>
      <c r="G24" s="7"/>
      <c r="J24" s="3" t="s">
        <v>59</v>
      </c>
      <c r="K24" s="10">
        <f>S24</f>
        <v>0</v>
      </c>
      <c r="L24" s="7"/>
      <c r="N24" s="11" t="s">
        <v>68</v>
      </c>
      <c r="O24" s="11"/>
      <c r="P24" s="11"/>
      <c r="Q24" s="11"/>
      <c r="R24" s="11"/>
      <c r="S24" s="7"/>
    </row>
    <row r="25" spans="3:19">
      <c r="C25" s="3" t="s">
        <v>61</v>
      </c>
      <c r="D25" s="8">
        <f t="shared" si="0"/>
        <v>0</v>
      </c>
      <c r="E25" s="6">
        <v>175480</v>
      </c>
      <c r="F25" s="8">
        <f t="shared" si="1"/>
        <v>0</v>
      </c>
      <c r="G25" s="7"/>
      <c r="J25" s="3" t="s">
        <v>61</v>
      </c>
      <c r="K25" s="8">
        <f>K24*1.1</f>
        <v>0</v>
      </c>
      <c r="L25" s="7"/>
    </row>
    <row r="26" spans="3:19">
      <c r="C26" s="3" t="s">
        <v>62</v>
      </c>
      <c r="D26" s="8">
        <f t="shared" si="0"/>
        <v>0</v>
      </c>
      <c r="E26" s="6">
        <v>327990</v>
      </c>
      <c r="F26" s="8">
        <f t="shared" si="1"/>
        <v>0</v>
      </c>
      <c r="G26" s="7"/>
      <c r="J26" s="3" t="s">
        <v>62</v>
      </c>
      <c r="K26" s="8">
        <f>K24*1.2</f>
        <v>0</v>
      </c>
      <c r="L26" s="7"/>
    </row>
    <row r="27" spans="3:19">
      <c r="C27" s="3" t="s">
        <v>63</v>
      </c>
      <c r="D27" s="8">
        <f t="shared" si="0"/>
        <v>0</v>
      </c>
      <c r="E27" s="6">
        <v>218710</v>
      </c>
      <c r="F27" s="8">
        <f t="shared" si="1"/>
        <v>0</v>
      </c>
      <c r="G27" s="7"/>
      <c r="J27" s="3" t="s">
        <v>63</v>
      </c>
      <c r="K27" s="8">
        <f>K24*1.3</f>
        <v>0</v>
      </c>
      <c r="L27" s="7"/>
    </row>
    <row r="28" spans="3:19">
      <c r="F28" s="3" t="s">
        <v>66</v>
      </c>
      <c r="G28" s="8">
        <f>SUM(G23:G27)</f>
        <v>0</v>
      </c>
    </row>
    <row r="33" spans="3:14" ht="15">
      <c r="C33" s="1" t="s">
        <v>71</v>
      </c>
    </row>
    <row r="34" spans="3:14">
      <c r="C34" t="s">
        <v>114</v>
      </c>
    </row>
    <row r="36" spans="3:14">
      <c r="C36" t="s">
        <v>186</v>
      </c>
      <c r="L36" t="s">
        <v>7</v>
      </c>
    </row>
    <row r="37" spans="3:14">
      <c r="C37" t="s">
        <v>187</v>
      </c>
      <c r="L37" t="s">
        <v>8</v>
      </c>
    </row>
    <row r="38" spans="3:14">
      <c r="C38" t="s">
        <v>207</v>
      </c>
      <c r="L38" t="s">
        <v>74</v>
      </c>
    </row>
    <row r="39" spans="3:14">
      <c r="C39" t="s">
        <v>188</v>
      </c>
      <c r="L39" t="s">
        <v>9</v>
      </c>
    </row>
    <row r="40" spans="3:14">
      <c r="C40" t="s">
        <v>208</v>
      </c>
      <c r="L40" t="s">
        <v>75</v>
      </c>
    </row>
    <row r="43" spans="3:14" ht="99.75">
      <c r="C43" s="4" t="s">
        <v>57</v>
      </c>
      <c r="D43" s="4" t="s">
        <v>64</v>
      </c>
      <c r="E43" s="4" t="s">
        <v>65</v>
      </c>
      <c r="F43" s="4" t="s">
        <v>76</v>
      </c>
      <c r="G43" s="4" t="s">
        <v>77</v>
      </c>
      <c r="H43" s="4" t="s">
        <v>58</v>
      </c>
      <c r="I43" s="4" t="s">
        <v>67</v>
      </c>
      <c r="L43" s="4" t="s">
        <v>57</v>
      </c>
      <c r="M43" s="4" t="s">
        <v>76</v>
      </c>
      <c r="N43" s="4" t="s">
        <v>69</v>
      </c>
    </row>
    <row r="44" spans="3:14">
      <c r="C44" s="3" t="s">
        <v>60</v>
      </c>
      <c r="D44" s="8">
        <f>L23</f>
        <v>0</v>
      </c>
      <c r="E44" s="6">
        <v>163180</v>
      </c>
      <c r="F44" s="8">
        <f>N44</f>
        <v>0</v>
      </c>
      <c r="G44" s="6">
        <v>316520</v>
      </c>
      <c r="H44" s="8">
        <f>(D44*E44)+(F44*G44)</f>
        <v>0</v>
      </c>
      <c r="I44" s="7"/>
      <c r="L44" s="3" t="s">
        <v>60</v>
      </c>
      <c r="M44" s="8">
        <f>M45*0.9</f>
        <v>0</v>
      </c>
      <c r="N44" s="7"/>
    </row>
    <row r="45" spans="3:14">
      <c r="C45" s="3" t="s">
        <v>59</v>
      </c>
      <c r="D45" s="8">
        <f t="shared" ref="D45:D48" si="2">L24</f>
        <v>0</v>
      </c>
      <c r="E45" s="6">
        <v>440550</v>
      </c>
      <c r="F45" s="8">
        <f t="shared" ref="F45:F48" si="3">N45</f>
        <v>0</v>
      </c>
      <c r="G45" s="6">
        <v>695350</v>
      </c>
      <c r="H45" s="8">
        <f t="shared" ref="H45:H48" si="4">(D45*E45)+(F45*G45)</f>
        <v>0</v>
      </c>
      <c r="I45" s="7"/>
      <c r="L45" s="3" t="s">
        <v>59</v>
      </c>
      <c r="M45" s="10">
        <f>(0.85*0.15*L24)+L24</f>
        <v>0</v>
      </c>
      <c r="N45" s="7"/>
    </row>
    <row r="46" spans="3:14">
      <c r="C46" s="3" t="s">
        <v>61</v>
      </c>
      <c r="D46" s="8">
        <f t="shared" si="2"/>
        <v>0</v>
      </c>
      <c r="E46" s="6">
        <v>123830</v>
      </c>
      <c r="F46" s="8">
        <f t="shared" si="3"/>
        <v>0</v>
      </c>
      <c r="G46" s="6">
        <v>164850</v>
      </c>
      <c r="H46" s="8">
        <f t="shared" si="4"/>
        <v>0</v>
      </c>
      <c r="I46" s="7"/>
      <c r="L46" s="3" t="s">
        <v>61</v>
      </c>
      <c r="M46" s="8">
        <f>M45*1.1</f>
        <v>0</v>
      </c>
      <c r="N46" s="7"/>
    </row>
    <row r="47" spans="3:14">
      <c r="C47" s="3" t="s">
        <v>62</v>
      </c>
      <c r="D47" s="8">
        <f t="shared" si="2"/>
        <v>0</v>
      </c>
      <c r="E47" s="6">
        <v>230350</v>
      </c>
      <c r="F47" s="8">
        <f t="shared" si="3"/>
        <v>0</v>
      </c>
      <c r="G47" s="6">
        <v>300520</v>
      </c>
      <c r="H47" s="8">
        <f t="shared" si="4"/>
        <v>0</v>
      </c>
      <c r="I47" s="7"/>
      <c r="L47" s="3" t="s">
        <v>62</v>
      </c>
      <c r="M47" s="8">
        <f>M45*1.2</f>
        <v>0</v>
      </c>
      <c r="N47" s="7"/>
    </row>
    <row r="48" spans="3:14">
      <c r="C48" s="3" t="s">
        <v>63</v>
      </c>
      <c r="D48" s="8">
        <f t="shared" si="2"/>
        <v>0</v>
      </c>
      <c r="E48" s="6">
        <v>156340</v>
      </c>
      <c r="F48" s="8">
        <f t="shared" si="3"/>
        <v>0</v>
      </c>
      <c r="G48" s="6">
        <v>219570</v>
      </c>
      <c r="H48" s="8">
        <f t="shared" si="4"/>
        <v>0</v>
      </c>
      <c r="I48" s="7"/>
      <c r="L48" s="3" t="s">
        <v>63</v>
      </c>
      <c r="M48" s="8">
        <f>M45*1.3</f>
        <v>0</v>
      </c>
      <c r="N48" s="7"/>
    </row>
    <row r="49" spans="3:14">
      <c r="H49" s="3" t="s">
        <v>66</v>
      </c>
      <c r="I49" s="8">
        <f>SUM(I44:I48)</f>
        <v>0</v>
      </c>
    </row>
    <row r="54" spans="3:14" ht="15">
      <c r="C54" s="1" t="s">
        <v>78</v>
      </c>
    </row>
    <row r="55" spans="3:14">
      <c r="C55" t="s">
        <v>113</v>
      </c>
    </row>
    <row r="57" spans="3:14">
      <c r="C57" t="s">
        <v>189</v>
      </c>
      <c r="L57" t="s">
        <v>13</v>
      </c>
    </row>
    <row r="58" spans="3:14">
      <c r="C58" t="s">
        <v>190</v>
      </c>
      <c r="L58" t="s">
        <v>14</v>
      </c>
    </row>
    <row r="59" spans="3:14">
      <c r="C59" t="s">
        <v>209</v>
      </c>
      <c r="L59" t="s">
        <v>81</v>
      </c>
    </row>
    <row r="60" spans="3:14">
      <c r="C60" t="s">
        <v>191</v>
      </c>
      <c r="L60" t="s">
        <v>15</v>
      </c>
    </row>
    <row r="61" spans="3:14">
      <c r="C61" t="s">
        <v>210</v>
      </c>
      <c r="L61" t="s">
        <v>82</v>
      </c>
    </row>
    <row r="64" spans="3:14" ht="99.75">
      <c r="C64" s="4" t="s">
        <v>57</v>
      </c>
      <c r="D64" s="4" t="s">
        <v>76</v>
      </c>
      <c r="E64" s="4" t="s">
        <v>77</v>
      </c>
      <c r="F64" s="4" t="s">
        <v>83</v>
      </c>
      <c r="G64" s="4" t="s">
        <v>84</v>
      </c>
      <c r="H64" s="4" t="s">
        <v>58</v>
      </c>
      <c r="I64" s="4" t="s">
        <v>67</v>
      </c>
      <c r="L64" s="4" t="s">
        <v>57</v>
      </c>
      <c r="M64" s="4" t="s">
        <v>83</v>
      </c>
      <c r="N64" s="4" t="s">
        <v>69</v>
      </c>
    </row>
    <row r="65" spans="3:14">
      <c r="C65" s="3" t="s">
        <v>60</v>
      </c>
      <c r="D65" s="8">
        <f>N44</f>
        <v>0</v>
      </c>
      <c r="E65" s="6">
        <v>226080</v>
      </c>
      <c r="F65" s="8">
        <f>N65</f>
        <v>0</v>
      </c>
      <c r="G65" s="6">
        <v>316520</v>
      </c>
      <c r="H65" s="8">
        <f>(D65*E65)+(F65*G65)</f>
        <v>0</v>
      </c>
      <c r="I65" s="7"/>
      <c r="L65" s="3" t="s">
        <v>60</v>
      </c>
      <c r="M65" s="8">
        <f>M66*0.9</f>
        <v>0</v>
      </c>
      <c r="N65" s="7"/>
    </row>
    <row r="66" spans="3:14">
      <c r="C66" s="3" t="s">
        <v>59</v>
      </c>
      <c r="D66" s="8">
        <f t="shared" ref="D66:D69" si="5">N45</f>
        <v>0</v>
      </c>
      <c r="E66" s="6">
        <v>496680</v>
      </c>
      <c r="F66" s="8">
        <f t="shared" ref="F66:F69" si="6">N66</f>
        <v>0</v>
      </c>
      <c r="G66" s="6">
        <v>695350</v>
      </c>
      <c r="H66" s="8">
        <f t="shared" ref="H66:H69" si="7">(D66*E66)+(F66*G66)</f>
        <v>0</v>
      </c>
      <c r="I66" s="7"/>
      <c r="L66" s="3" t="s">
        <v>59</v>
      </c>
      <c r="M66" s="10">
        <f>(0.85*0.15*N45)+N45</f>
        <v>0</v>
      </c>
      <c r="N66" s="7"/>
    </row>
    <row r="67" spans="3:14">
      <c r="C67" s="3" t="s">
        <v>61</v>
      </c>
      <c r="D67" s="8">
        <f t="shared" si="5"/>
        <v>0</v>
      </c>
      <c r="E67" s="6">
        <v>117750</v>
      </c>
      <c r="F67" s="8">
        <f t="shared" si="6"/>
        <v>0</v>
      </c>
      <c r="G67" s="6">
        <v>164850</v>
      </c>
      <c r="H67" s="8">
        <f t="shared" si="7"/>
        <v>0</v>
      </c>
      <c r="I67" s="7"/>
      <c r="L67" s="3" t="s">
        <v>61</v>
      </c>
      <c r="M67" s="8">
        <f>M66*1.1</f>
        <v>0</v>
      </c>
      <c r="N67" s="7"/>
    </row>
    <row r="68" spans="3:14">
      <c r="C68" s="3" t="s">
        <v>62</v>
      </c>
      <c r="D68" s="8">
        <f t="shared" si="5"/>
        <v>0</v>
      </c>
      <c r="E68" s="6">
        <v>214650</v>
      </c>
      <c r="F68" s="8">
        <f t="shared" si="6"/>
        <v>0</v>
      </c>
      <c r="G68" s="6">
        <v>300520</v>
      </c>
      <c r="H68" s="8">
        <f t="shared" si="7"/>
        <v>0</v>
      </c>
      <c r="I68" s="7"/>
      <c r="L68" s="3" t="s">
        <v>62</v>
      </c>
      <c r="M68" s="8">
        <f>M66*1.2</f>
        <v>0</v>
      </c>
      <c r="N68" s="7"/>
    </row>
    <row r="69" spans="3:14">
      <c r="C69" s="3" t="s">
        <v>63</v>
      </c>
      <c r="D69" s="8">
        <f t="shared" si="5"/>
        <v>0</v>
      </c>
      <c r="E69" s="6">
        <v>156840</v>
      </c>
      <c r="F69" s="8">
        <f t="shared" si="6"/>
        <v>0</v>
      </c>
      <c r="G69" s="6">
        <v>219570</v>
      </c>
      <c r="H69" s="8">
        <f t="shared" si="7"/>
        <v>0</v>
      </c>
      <c r="I69" s="7"/>
      <c r="L69" s="3" t="s">
        <v>63</v>
      </c>
      <c r="M69" s="8">
        <f>M66*1.3</f>
        <v>0</v>
      </c>
      <c r="N69" s="7"/>
    </row>
    <row r="70" spans="3:14">
      <c r="H70" s="3" t="s">
        <v>66</v>
      </c>
      <c r="I70" s="8">
        <f>SUM(I65:I69)</f>
        <v>0</v>
      </c>
    </row>
    <row r="75" spans="3:14" ht="15">
      <c r="C75" s="1" t="s">
        <v>85</v>
      </c>
    </row>
    <row r="76" spans="3:14">
      <c r="C76" t="s">
        <v>112</v>
      </c>
    </row>
    <row r="78" spans="3:14">
      <c r="C78" t="s">
        <v>192</v>
      </c>
      <c r="L78" t="s">
        <v>19</v>
      </c>
    </row>
    <row r="79" spans="3:14">
      <c r="C79" t="s">
        <v>193</v>
      </c>
      <c r="L79" t="s">
        <v>20</v>
      </c>
    </row>
    <row r="80" spans="3:14">
      <c r="C80" t="s">
        <v>211</v>
      </c>
      <c r="L80" t="s">
        <v>88</v>
      </c>
    </row>
    <row r="81" spans="3:14">
      <c r="C81" t="s">
        <v>194</v>
      </c>
      <c r="L81" t="s">
        <v>21</v>
      </c>
    </row>
    <row r="82" spans="3:14">
      <c r="C82" t="s">
        <v>212</v>
      </c>
      <c r="L82" t="s">
        <v>89</v>
      </c>
    </row>
    <row r="85" spans="3:14" ht="99.75">
      <c r="C85" s="4" t="s">
        <v>57</v>
      </c>
      <c r="D85" s="4" t="s">
        <v>83</v>
      </c>
      <c r="E85" s="4" t="s">
        <v>84</v>
      </c>
      <c r="F85" s="4" t="s">
        <v>90</v>
      </c>
      <c r="G85" s="4" t="s">
        <v>91</v>
      </c>
      <c r="H85" s="4" t="s">
        <v>58</v>
      </c>
      <c r="I85" s="4" t="s">
        <v>67</v>
      </c>
      <c r="L85" s="4" t="s">
        <v>57</v>
      </c>
      <c r="M85" s="4" t="s">
        <v>90</v>
      </c>
      <c r="N85" s="4" t="s">
        <v>69</v>
      </c>
    </row>
    <row r="86" spans="3:14">
      <c r="C86" s="3" t="s">
        <v>60</v>
      </c>
      <c r="D86" s="8">
        <f>N65</f>
        <v>0</v>
      </c>
      <c r="E86" s="6">
        <v>226080</v>
      </c>
      <c r="F86" s="8">
        <f>N86</f>
        <v>0</v>
      </c>
      <c r="G86" s="6">
        <v>316520</v>
      </c>
      <c r="H86" s="8">
        <f>(D86*E86)+(F86*G86)</f>
        <v>0</v>
      </c>
      <c r="I86" s="7"/>
      <c r="L86" s="3" t="s">
        <v>60</v>
      </c>
      <c r="M86" s="8">
        <f>M87*0.9</f>
        <v>0</v>
      </c>
      <c r="N86" s="7"/>
    </row>
    <row r="87" spans="3:14">
      <c r="C87" s="3" t="s">
        <v>59</v>
      </c>
      <c r="D87" s="8">
        <f t="shared" ref="D87:D90" si="8">N66</f>
        <v>0</v>
      </c>
      <c r="E87" s="6">
        <v>496680</v>
      </c>
      <c r="F87" s="8">
        <f t="shared" ref="F87:F90" si="9">N87</f>
        <v>0</v>
      </c>
      <c r="G87" s="6">
        <v>695350</v>
      </c>
      <c r="H87" s="8">
        <f t="shared" ref="H87:H90" si="10">(D87*E87)+(F87*G87)</f>
        <v>0</v>
      </c>
      <c r="I87" s="7"/>
      <c r="L87" s="3" t="s">
        <v>59</v>
      </c>
      <c r="M87" s="10">
        <f>(0.85*0.15*N66)+N66</f>
        <v>0</v>
      </c>
      <c r="N87" s="7"/>
    </row>
    <row r="88" spans="3:14">
      <c r="C88" s="3" t="s">
        <v>61</v>
      </c>
      <c r="D88" s="8">
        <f t="shared" si="8"/>
        <v>0</v>
      </c>
      <c r="E88" s="6">
        <v>117750</v>
      </c>
      <c r="F88" s="8">
        <f t="shared" si="9"/>
        <v>0</v>
      </c>
      <c r="G88" s="6">
        <v>164850</v>
      </c>
      <c r="H88" s="8">
        <f t="shared" si="10"/>
        <v>0</v>
      </c>
      <c r="I88" s="7"/>
      <c r="L88" s="3" t="s">
        <v>61</v>
      </c>
      <c r="M88" s="8">
        <f>M87*1.1</f>
        <v>0</v>
      </c>
      <c r="N88" s="7"/>
    </row>
    <row r="89" spans="3:14">
      <c r="C89" s="3" t="s">
        <v>62</v>
      </c>
      <c r="D89" s="8">
        <f t="shared" si="8"/>
        <v>0</v>
      </c>
      <c r="E89" s="6">
        <v>214650</v>
      </c>
      <c r="F89" s="8">
        <f t="shared" si="9"/>
        <v>0</v>
      </c>
      <c r="G89" s="6">
        <v>300520</v>
      </c>
      <c r="H89" s="8">
        <f t="shared" si="10"/>
        <v>0</v>
      </c>
      <c r="I89" s="7"/>
      <c r="L89" s="3" t="s">
        <v>62</v>
      </c>
      <c r="M89" s="8">
        <f>M87*1.2</f>
        <v>0</v>
      </c>
      <c r="N89" s="7"/>
    </row>
    <row r="90" spans="3:14">
      <c r="C90" s="3" t="s">
        <v>63</v>
      </c>
      <c r="D90" s="8">
        <f t="shared" si="8"/>
        <v>0</v>
      </c>
      <c r="E90" s="6">
        <v>156840</v>
      </c>
      <c r="F90" s="8">
        <f t="shared" si="9"/>
        <v>0</v>
      </c>
      <c r="G90" s="6">
        <v>219570</v>
      </c>
      <c r="H90" s="8">
        <f t="shared" si="10"/>
        <v>0</v>
      </c>
      <c r="I90" s="7"/>
      <c r="L90" s="3" t="s">
        <v>63</v>
      </c>
      <c r="M90" s="8">
        <f>M87*1.3</f>
        <v>0</v>
      </c>
      <c r="N90" s="7"/>
    </row>
    <row r="91" spans="3:14">
      <c r="H91" s="3" t="s">
        <v>66</v>
      </c>
      <c r="I91" s="8">
        <f>SUM(I86:I90)</f>
        <v>0</v>
      </c>
    </row>
    <row r="96" spans="3:14" ht="15">
      <c r="C96" s="1" t="s">
        <v>92</v>
      </c>
    </row>
    <row r="97" spans="3:14">
      <c r="C97" t="s">
        <v>111</v>
      </c>
    </row>
    <row r="99" spans="3:14">
      <c r="C99" t="s">
        <v>195</v>
      </c>
      <c r="L99" t="s">
        <v>25</v>
      </c>
    </row>
    <row r="100" spans="3:14">
      <c r="C100" t="s">
        <v>196</v>
      </c>
      <c r="L100" t="s">
        <v>26</v>
      </c>
    </row>
    <row r="101" spans="3:14">
      <c r="C101" t="s">
        <v>213</v>
      </c>
      <c r="L101" t="s">
        <v>95</v>
      </c>
    </row>
    <row r="102" spans="3:14">
      <c r="C102" t="s">
        <v>197</v>
      </c>
      <c r="L102" t="s">
        <v>27</v>
      </c>
    </row>
    <row r="103" spans="3:14">
      <c r="C103" t="s">
        <v>214</v>
      </c>
      <c r="L103" t="s">
        <v>96</v>
      </c>
    </row>
    <row r="106" spans="3:14" ht="99.75">
      <c r="C106" s="4" t="s">
        <v>57</v>
      </c>
      <c r="D106" s="4" t="s">
        <v>90</v>
      </c>
      <c r="E106" s="4" t="s">
        <v>91</v>
      </c>
      <c r="F106" s="4" t="s">
        <v>97</v>
      </c>
      <c r="G106" s="4" t="s">
        <v>98</v>
      </c>
      <c r="H106" s="4" t="s">
        <v>58</v>
      </c>
      <c r="I106" s="4" t="s">
        <v>67</v>
      </c>
      <c r="L106" s="4" t="s">
        <v>57</v>
      </c>
      <c r="M106" s="4" t="s">
        <v>97</v>
      </c>
      <c r="N106" s="4" t="s">
        <v>69</v>
      </c>
    </row>
    <row r="107" spans="3:14">
      <c r="C107" s="3" t="s">
        <v>60</v>
      </c>
      <c r="D107" s="8">
        <f>N86</f>
        <v>0</v>
      </c>
      <c r="E107" s="6">
        <v>226080</v>
      </c>
      <c r="F107" s="8">
        <f>N107</f>
        <v>0</v>
      </c>
      <c r="G107" s="6">
        <v>316520</v>
      </c>
      <c r="H107" s="8">
        <f>(D107*E107)+(F107*G107)</f>
        <v>0</v>
      </c>
      <c r="I107" s="7"/>
      <c r="L107" s="3" t="s">
        <v>60</v>
      </c>
      <c r="M107" s="8">
        <f>M108*0.9</f>
        <v>0</v>
      </c>
      <c r="N107" s="7"/>
    </row>
    <row r="108" spans="3:14">
      <c r="C108" s="3" t="s">
        <v>59</v>
      </c>
      <c r="D108" s="8">
        <f t="shared" ref="D108:D111" si="11">N87</f>
        <v>0</v>
      </c>
      <c r="E108" s="6">
        <v>496680</v>
      </c>
      <c r="F108" s="8">
        <f t="shared" ref="F108:F111" si="12">N108</f>
        <v>0</v>
      </c>
      <c r="G108" s="6">
        <v>695350</v>
      </c>
      <c r="H108" s="8">
        <f t="shared" ref="H108:H111" si="13">(D108*E108)+(F108*G108)</f>
        <v>0</v>
      </c>
      <c r="I108" s="7"/>
      <c r="L108" s="3" t="s">
        <v>59</v>
      </c>
      <c r="M108" s="10">
        <f>(0.85*0.15*N87)+N87</f>
        <v>0</v>
      </c>
      <c r="N108" s="7"/>
    </row>
    <row r="109" spans="3:14">
      <c r="C109" s="3" t="s">
        <v>61</v>
      </c>
      <c r="D109" s="8">
        <f t="shared" si="11"/>
        <v>0</v>
      </c>
      <c r="E109" s="6">
        <v>117750</v>
      </c>
      <c r="F109" s="8">
        <f t="shared" si="12"/>
        <v>0</v>
      </c>
      <c r="G109" s="6">
        <v>164850</v>
      </c>
      <c r="H109" s="8">
        <f t="shared" si="13"/>
        <v>0</v>
      </c>
      <c r="I109" s="7"/>
      <c r="L109" s="3" t="s">
        <v>61</v>
      </c>
      <c r="M109" s="8">
        <f>M108*1.1</f>
        <v>0</v>
      </c>
      <c r="N109" s="7"/>
    </row>
    <row r="110" spans="3:14">
      <c r="C110" s="3" t="s">
        <v>62</v>
      </c>
      <c r="D110" s="8">
        <f t="shared" si="11"/>
        <v>0</v>
      </c>
      <c r="E110" s="6">
        <v>214650</v>
      </c>
      <c r="F110" s="8">
        <f t="shared" si="12"/>
        <v>0</v>
      </c>
      <c r="G110" s="6">
        <v>300520</v>
      </c>
      <c r="H110" s="8">
        <f t="shared" si="13"/>
        <v>0</v>
      </c>
      <c r="I110" s="7"/>
      <c r="L110" s="3" t="s">
        <v>62</v>
      </c>
      <c r="M110" s="8">
        <f>M108*1.2</f>
        <v>0</v>
      </c>
      <c r="N110" s="7"/>
    </row>
    <row r="111" spans="3:14">
      <c r="C111" s="3" t="s">
        <v>63</v>
      </c>
      <c r="D111" s="8">
        <f t="shared" si="11"/>
        <v>0</v>
      </c>
      <c r="E111" s="6">
        <v>156840</v>
      </c>
      <c r="F111" s="8">
        <f t="shared" si="12"/>
        <v>0</v>
      </c>
      <c r="G111" s="6">
        <v>219570</v>
      </c>
      <c r="H111" s="8">
        <f t="shared" si="13"/>
        <v>0</v>
      </c>
      <c r="I111" s="7"/>
      <c r="L111" s="3" t="s">
        <v>63</v>
      </c>
      <c r="M111" s="8">
        <f>M108*1.3</f>
        <v>0</v>
      </c>
      <c r="N111" s="7"/>
    </row>
    <row r="112" spans="3:14">
      <c r="H112" s="3" t="s">
        <v>66</v>
      </c>
      <c r="I112" s="8">
        <f>SUM(I107:I111)</f>
        <v>0</v>
      </c>
    </row>
    <row r="117" spans="3:14" ht="15">
      <c r="C117" s="1" t="s">
        <v>99</v>
      </c>
    </row>
    <row r="118" spans="3:14">
      <c r="C118" t="s">
        <v>110</v>
      </c>
    </row>
    <row r="120" spans="3:14">
      <c r="C120" t="s">
        <v>198</v>
      </c>
      <c r="L120" t="s">
        <v>31</v>
      </c>
    </row>
    <row r="121" spans="3:14">
      <c r="C121" t="s">
        <v>199</v>
      </c>
      <c r="L121" t="s">
        <v>32</v>
      </c>
    </row>
    <row r="122" spans="3:14">
      <c r="C122" t="s">
        <v>215</v>
      </c>
      <c r="L122" t="s">
        <v>102</v>
      </c>
    </row>
    <row r="123" spans="3:14">
      <c r="C123" t="s">
        <v>200</v>
      </c>
      <c r="L123" t="s">
        <v>33</v>
      </c>
    </row>
    <row r="124" spans="3:14">
      <c r="C124" t="s">
        <v>216</v>
      </c>
      <c r="L124" t="s">
        <v>103</v>
      </c>
    </row>
    <row r="127" spans="3:14" ht="99.75">
      <c r="C127" s="4" t="s">
        <v>57</v>
      </c>
      <c r="D127" s="4" t="s">
        <v>97</v>
      </c>
      <c r="E127" s="4" t="s">
        <v>98</v>
      </c>
      <c r="F127" s="4" t="s">
        <v>107</v>
      </c>
      <c r="G127" s="4" t="s">
        <v>108</v>
      </c>
      <c r="H127" s="4" t="s">
        <v>58</v>
      </c>
      <c r="I127" s="4" t="s">
        <v>67</v>
      </c>
      <c r="L127" s="4" t="s">
        <v>57</v>
      </c>
      <c r="M127" s="4" t="s">
        <v>107</v>
      </c>
      <c r="N127" s="4" t="s">
        <v>69</v>
      </c>
    </row>
    <row r="128" spans="3:14">
      <c r="C128" s="3" t="s">
        <v>60</v>
      </c>
      <c r="D128" s="8">
        <f>N107</f>
        <v>0</v>
      </c>
      <c r="E128" s="6">
        <v>226080</v>
      </c>
      <c r="F128" s="8">
        <f>N128</f>
        <v>0</v>
      </c>
      <c r="G128" s="6">
        <v>316520</v>
      </c>
      <c r="H128" s="8">
        <f>(D128*E128)+(F128*G128)</f>
        <v>0</v>
      </c>
      <c r="I128" s="7"/>
      <c r="L128" s="3" t="s">
        <v>60</v>
      </c>
      <c r="M128" s="8">
        <f>M129*0.9</f>
        <v>0</v>
      </c>
      <c r="N128" s="7"/>
    </row>
    <row r="129" spans="3:14">
      <c r="C129" s="3" t="s">
        <v>59</v>
      </c>
      <c r="D129" s="8">
        <f t="shared" ref="D129:D132" si="14">N108</f>
        <v>0</v>
      </c>
      <c r="E129" s="6">
        <v>496680</v>
      </c>
      <c r="F129" s="8">
        <f t="shared" ref="F129:F132" si="15">N129</f>
        <v>0</v>
      </c>
      <c r="G129" s="6">
        <v>695350</v>
      </c>
      <c r="H129" s="8">
        <f t="shared" ref="H129:H132" si="16">(D129*E129)+(F129*G129)</f>
        <v>0</v>
      </c>
      <c r="I129" s="7"/>
      <c r="L129" s="3" t="s">
        <v>59</v>
      </c>
      <c r="M129" s="10">
        <f>(0.85*0.15*N108)+N108</f>
        <v>0</v>
      </c>
      <c r="N129" s="7"/>
    </row>
    <row r="130" spans="3:14">
      <c r="C130" s="3" t="s">
        <v>61</v>
      </c>
      <c r="D130" s="8">
        <f t="shared" si="14"/>
        <v>0</v>
      </c>
      <c r="E130" s="6">
        <v>117750</v>
      </c>
      <c r="F130" s="8">
        <f t="shared" si="15"/>
        <v>0</v>
      </c>
      <c r="G130" s="6">
        <v>164850</v>
      </c>
      <c r="H130" s="8">
        <f t="shared" si="16"/>
        <v>0</v>
      </c>
      <c r="I130" s="7"/>
      <c r="L130" s="3" t="s">
        <v>61</v>
      </c>
      <c r="M130" s="8">
        <f>M129*1.1</f>
        <v>0</v>
      </c>
      <c r="N130" s="7"/>
    </row>
    <row r="131" spans="3:14">
      <c r="C131" s="3" t="s">
        <v>62</v>
      </c>
      <c r="D131" s="8">
        <f t="shared" si="14"/>
        <v>0</v>
      </c>
      <c r="E131" s="6">
        <v>214650</v>
      </c>
      <c r="F131" s="8">
        <f t="shared" si="15"/>
        <v>0</v>
      </c>
      <c r="G131" s="6">
        <v>300520</v>
      </c>
      <c r="H131" s="8">
        <f t="shared" si="16"/>
        <v>0</v>
      </c>
      <c r="I131" s="7"/>
      <c r="L131" s="3" t="s">
        <v>62</v>
      </c>
      <c r="M131" s="8">
        <f>M129*1.2</f>
        <v>0</v>
      </c>
      <c r="N131" s="7"/>
    </row>
    <row r="132" spans="3:14">
      <c r="C132" s="3" t="s">
        <v>63</v>
      </c>
      <c r="D132" s="8">
        <f t="shared" si="14"/>
        <v>0</v>
      </c>
      <c r="E132" s="6">
        <v>156840</v>
      </c>
      <c r="F132" s="8">
        <f t="shared" si="15"/>
        <v>0</v>
      </c>
      <c r="G132" s="6">
        <v>219570</v>
      </c>
      <c r="H132" s="8">
        <f t="shared" si="16"/>
        <v>0</v>
      </c>
      <c r="I132" s="7"/>
      <c r="L132" s="3" t="s">
        <v>63</v>
      </c>
      <c r="M132" s="8">
        <f>M129*1.3</f>
        <v>0</v>
      </c>
      <c r="N132" s="7"/>
    </row>
    <row r="133" spans="3:14">
      <c r="H133" s="3" t="s">
        <v>66</v>
      </c>
      <c r="I133" s="8">
        <f>SUM(I128:I132)</f>
        <v>0</v>
      </c>
    </row>
    <row r="138" spans="3:14" ht="15">
      <c r="C138" s="1" t="s">
        <v>104</v>
      </c>
    </row>
    <row r="139" spans="3:14">
      <c r="C139" t="s">
        <v>109</v>
      </c>
    </row>
    <row r="141" spans="3:14">
      <c r="C141" t="s">
        <v>201</v>
      </c>
    </row>
    <row r="142" spans="3:14">
      <c r="C142" t="s">
        <v>202</v>
      </c>
    </row>
    <row r="143" spans="3:14">
      <c r="C143" t="s">
        <v>217</v>
      </c>
    </row>
    <row r="144" spans="3:14">
      <c r="C144" t="s">
        <v>203</v>
      </c>
    </row>
    <row r="145" spans="3:7">
      <c r="C145" t="s">
        <v>218</v>
      </c>
    </row>
    <row r="148" spans="3:7" ht="57">
      <c r="C148" s="4" t="s">
        <v>57</v>
      </c>
      <c r="D148" s="4" t="s">
        <v>107</v>
      </c>
      <c r="E148" s="4" t="s">
        <v>108</v>
      </c>
      <c r="F148" s="4" t="s">
        <v>58</v>
      </c>
      <c r="G148" s="4" t="s">
        <v>67</v>
      </c>
    </row>
    <row r="149" spans="3:7">
      <c r="C149" s="3" t="s">
        <v>60</v>
      </c>
      <c r="D149" s="8">
        <f>N128</f>
        <v>0</v>
      </c>
      <c r="E149" s="6">
        <v>226080</v>
      </c>
      <c r="F149" s="8">
        <f>D149*E149</f>
        <v>0</v>
      </c>
      <c r="G149" s="7"/>
    </row>
    <row r="150" spans="3:7">
      <c r="C150" s="3" t="s">
        <v>59</v>
      </c>
      <c r="D150" s="8">
        <f t="shared" ref="D150:D153" si="17">N129</f>
        <v>0</v>
      </c>
      <c r="E150" s="6">
        <v>496080</v>
      </c>
      <c r="F150" s="8">
        <f t="shared" ref="F150:F153" si="18">D150*E150</f>
        <v>0</v>
      </c>
      <c r="G150" s="7"/>
    </row>
    <row r="151" spans="3:7">
      <c r="C151" s="3" t="s">
        <v>61</v>
      </c>
      <c r="D151" s="8">
        <f t="shared" si="17"/>
        <v>0</v>
      </c>
      <c r="E151" s="6">
        <v>117750</v>
      </c>
      <c r="F151" s="8">
        <f t="shared" si="18"/>
        <v>0</v>
      </c>
      <c r="G151" s="7"/>
    </row>
    <row r="152" spans="3:7">
      <c r="C152" s="3" t="s">
        <v>62</v>
      </c>
      <c r="D152" s="8">
        <f t="shared" si="17"/>
        <v>0</v>
      </c>
      <c r="E152" s="6">
        <v>214650</v>
      </c>
      <c r="F152" s="8">
        <f t="shared" si="18"/>
        <v>0</v>
      </c>
      <c r="G152" s="7"/>
    </row>
    <row r="153" spans="3:7">
      <c r="C153" s="3" t="s">
        <v>63</v>
      </c>
      <c r="D153" s="8">
        <f t="shared" si="17"/>
        <v>0</v>
      </c>
      <c r="E153" s="6">
        <v>156840</v>
      </c>
      <c r="F153" s="8">
        <f t="shared" si="18"/>
        <v>0</v>
      </c>
      <c r="G153" s="7"/>
    </row>
    <row r="154" spans="3:7">
      <c r="F154" s="3" t="s">
        <v>66</v>
      </c>
      <c r="G154" s="8">
        <f>SUM(G149:G153)</f>
        <v>0</v>
      </c>
    </row>
  </sheetData>
  <mergeCells count="1"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2:P137"/>
  <sheetViews>
    <sheetView workbookViewId="0">
      <selection activeCell="F38" sqref="F38"/>
    </sheetView>
  </sheetViews>
  <sheetFormatPr defaultRowHeight="14.25"/>
  <cols>
    <col min="3" max="3" width="14.375" bestFit="1" customWidth="1"/>
    <col min="4" max="4" width="9.125" bestFit="1" customWidth="1"/>
    <col min="5" max="5" width="12.62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9" t="s">
        <v>231</v>
      </c>
      <c r="D2" s="29"/>
      <c r="E2" s="29"/>
      <c r="F2" s="29"/>
    </row>
    <row r="4" spans="3:15" ht="15">
      <c r="C4" s="1" t="s">
        <v>117</v>
      </c>
    </row>
    <row r="5" spans="3:15" ht="15">
      <c r="C5" s="26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7" spans="3:15" ht="18">
      <c r="C7" s="2" t="s">
        <v>118</v>
      </c>
    </row>
    <row r="8" spans="3:15">
      <c r="C8" t="s">
        <v>119</v>
      </c>
    </row>
    <row r="10" spans="3:15" ht="28.5">
      <c r="C10" s="12"/>
      <c r="D10" s="4" t="s">
        <v>120</v>
      </c>
      <c r="E10" s="4" t="s">
        <v>121</v>
      </c>
      <c r="F10" s="4" t="s">
        <v>122</v>
      </c>
      <c r="G10" s="4" t="s">
        <v>123</v>
      </c>
      <c r="H10" s="4" t="s">
        <v>124</v>
      </c>
      <c r="I10" s="4" t="s">
        <v>125</v>
      </c>
      <c r="J10" s="5" t="s">
        <v>182</v>
      </c>
    </row>
    <row r="11" spans="3:15">
      <c r="D11" s="9">
        <f>P28</f>
        <v>0</v>
      </c>
      <c r="E11" s="9">
        <f>P49</f>
        <v>0</v>
      </c>
      <c r="F11" s="9">
        <f>P70</f>
        <v>0</v>
      </c>
      <c r="G11" s="9">
        <f>P91</f>
        <v>0</v>
      </c>
      <c r="H11" s="9">
        <f>P112</f>
        <v>0</v>
      </c>
      <c r="I11" s="9">
        <f>P131</f>
        <v>0</v>
      </c>
      <c r="J11" s="9">
        <f>D11+E11+F11+G11+H11+I11</f>
        <v>0</v>
      </c>
    </row>
    <row r="17" spans="3:16" ht="15">
      <c r="C17" s="1" t="s">
        <v>127</v>
      </c>
    </row>
    <row r="18" spans="3:16">
      <c r="C18" t="s">
        <v>143</v>
      </c>
    </row>
    <row r="20" spans="3:16" ht="14.25" customHeight="1">
      <c r="C20" s="24" t="s">
        <v>219</v>
      </c>
      <c r="D20" s="24"/>
      <c r="E20" s="24"/>
      <c r="F20" s="24"/>
      <c r="G20" s="24"/>
      <c r="H20" s="24"/>
    </row>
    <row r="21" spans="3:16" ht="14.25" customHeight="1">
      <c r="C21" s="24" t="s">
        <v>220</v>
      </c>
      <c r="D21" s="24"/>
      <c r="E21" s="24"/>
      <c r="F21" s="24"/>
      <c r="G21" s="24"/>
      <c r="H21" s="24"/>
    </row>
    <row r="22" spans="3:16">
      <c r="C22" s="24"/>
      <c r="D22" s="24"/>
      <c r="E22" s="24"/>
      <c r="F22" s="24"/>
      <c r="G22" s="24"/>
      <c r="H22" s="24"/>
    </row>
    <row r="24" spans="3:16" ht="28.5">
      <c r="C24" s="4" t="s">
        <v>57</v>
      </c>
      <c r="D24" s="4" t="s">
        <v>132</v>
      </c>
      <c r="E24" s="4" t="s">
        <v>131</v>
      </c>
      <c r="F24" s="4" t="s">
        <v>58</v>
      </c>
      <c r="H24" s="4" t="s">
        <v>57</v>
      </c>
      <c r="I24" s="4" t="s">
        <v>133</v>
      </c>
      <c r="J24" s="4" t="s">
        <v>131</v>
      </c>
      <c r="K24" s="4" t="s">
        <v>58</v>
      </c>
      <c r="M24" s="4" t="s">
        <v>137</v>
      </c>
      <c r="N24" s="4" t="s">
        <v>136</v>
      </c>
      <c r="O24" s="4" t="s">
        <v>142</v>
      </c>
      <c r="P24" s="4" t="s">
        <v>58</v>
      </c>
    </row>
    <row r="25" spans="3:16">
      <c r="C25" s="3" t="s">
        <v>60</v>
      </c>
      <c r="D25" s="8">
        <f>' I Czp - zamówienie podstawowe'!L23</f>
        <v>0</v>
      </c>
      <c r="E25" s="6">
        <v>163180</v>
      </c>
      <c r="F25" s="6">
        <f>D25*E25</f>
        <v>0</v>
      </c>
      <c r="H25" s="3" t="s">
        <v>60</v>
      </c>
      <c r="I25" s="6">
        <f>' I Czp - zamówienie podstawowe'!N44</f>
        <v>0</v>
      </c>
      <c r="J25" s="6">
        <v>316520</v>
      </c>
      <c r="K25" s="6">
        <f>I25*J25</f>
        <v>0</v>
      </c>
      <c r="M25" s="3" t="s">
        <v>129</v>
      </c>
      <c r="N25" s="6">
        <f>F33</f>
        <v>0</v>
      </c>
      <c r="O25" s="6">
        <v>53750</v>
      </c>
      <c r="P25" s="10">
        <f>N25*O25</f>
        <v>0</v>
      </c>
    </row>
    <row r="26" spans="3:16">
      <c r="C26" s="3" t="s">
        <v>59</v>
      </c>
      <c r="D26" s="8">
        <f>' I Czp - zamówienie podstawowe'!L24</f>
        <v>0</v>
      </c>
      <c r="E26" s="6">
        <v>440550</v>
      </c>
      <c r="F26" s="6">
        <f t="shared" ref="F26:F29" si="0">D26*E26</f>
        <v>0</v>
      </c>
      <c r="H26" s="3" t="s">
        <v>59</v>
      </c>
      <c r="I26" s="6">
        <f>' I Czp - zamówienie podstawowe'!N45</f>
        <v>0</v>
      </c>
      <c r="J26" s="6">
        <v>695350</v>
      </c>
      <c r="K26" s="6">
        <f t="shared" ref="K26:K29" si="1">I26*J26</f>
        <v>0</v>
      </c>
      <c r="M26" s="3" t="s">
        <v>130</v>
      </c>
      <c r="N26" s="21">
        <f>K33</f>
        <v>0</v>
      </c>
      <c r="O26" s="21">
        <v>75250</v>
      </c>
      <c r="P26" s="10">
        <f>N26*O26</f>
        <v>0</v>
      </c>
    </row>
    <row r="27" spans="3:16">
      <c r="C27" s="3" t="s">
        <v>61</v>
      </c>
      <c r="D27" s="8">
        <f>' I Czp - zamówienie podstawowe'!L25</f>
        <v>0</v>
      </c>
      <c r="E27" s="6">
        <v>123830</v>
      </c>
      <c r="F27" s="6">
        <f t="shared" si="0"/>
        <v>0</v>
      </c>
      <c r="H27" s="3" t="s">
        <v>61</v>
      </c>
      <c r="I27" s="6">
        <f>' I Czp - zamówienie podstawowe'!N46</f>
        <v>0</v>
      </c>
      <c r="J27" s="6">
        <v>164850</v>
      </c>
      <c r="K27" s="6">
        <f t="shared" si="1"/>
        <v>0</v>
      </c>
      <c r="M27" s="16"/>
      <c r="N27" s="17"/>
      <c r="O27" s="23" t="s">
        <v>138</v>
      </c>
      <c r="P27" s="10">
        <f>P25+P26</f>
        <v>0</v>
      </c>
    </row>
    <row r="28" spans="3:16">
      <c r="C28" s="3" t="s">
        <v>62</v>
      </c>
      <c r="D28" s="8">
        <f>' I Czp - zamówienie podstawowe'!L26</f>
        <v>0</v>
      </c>
      <c r="E28" s="6">
        <v>230350</v>
      </c>
      <c r="F28" s="6">
        <f t="shared" si="0"/>
        <v>0</v>
      </c>
      <c r="H28" s="3" t="s">
        <v>62</v>
      </c>
      <c r="I28" s="6">
        <f>' I Czp - zamówienie podstawowe'!N47</f>
        <v>0</v>
      </c>
      <c r="J28" s="6">
        <v>300520</v>
      </c>
      <c r="K28" s="6">
        <f t="shared" si="1"/>
        <v>0</v>
      </c>
      <c r="M28" s="18"/>
      <c r="N28" s="20"/>
      <c r="O28" s="13" t="s">
        <v>141</v>
      </c>
      <c r="P28" s="15"/>
    </row>
    <row r="29" spans="3:16">
      <c r="C29" s="3" t="s">
        <v>63</v>
      </c>
      <c r="D29" s="8">
        <f>' I Czp - zamówienie podstawowe'!L27</f>
        <v>0</v>
      </c>
      <c r="E29" s="6">
        <v>156340</v>
      </c>
      <c r="F29" s="6">
        <f t="shared" si="0"/>
        <v>0</v>
      </c>
      <c r="H29" s="3" t="s">
        <v>63</v>
      </c>
      <c r="I29" s="6">
        <f>' I Czp - zamówienie podstawowe'!N48</f>
        <v>0</v>
      </c>
      <c r="J29" s="6">
        <v>219570</v>
      </c>
      <c r="K29" s="6">
        <f t="shared" si="1"/>
        <v>0</v>
      </c>
      <c r="M29" s="18"/>
      <c r="N29" s="20"/>
      <c r="O29" s="20"/>
      <c r="P29" s="20"/>
    </row>
    <row r="30" spans="3:16">
      <c r="E30" s="11" t="s">
        <v>134</v>
      </c>
      <c r="F30" s="6">
        <f>SUM(F25:F29)</f>
        <v>0</v>
      </c>
      <c r="I30" s="14"/>
      <c r="J30" s="11" t="s">
        <v>134</v>
      </c>
      <c r="K30" s="6">
        <f>SUM(K25:K29)</f>
        <v>0</v>
      </c>
    </row>
    <row r="31" spans="3:16">
      <c r="E31" s="11" t="s">
        <v>135</v>
      </c>
      <c r="F31" s="6">
        <f>SUM(E25:E29)</f>
        <v>1114250</v>
      </c>
      <c r="J31" s="11" t="s">
        <v>135</v>
      </c>
      <c r="K31" s="6">
        <f>SUM(J25:J29)</f>
        <v>1696810</v>
      </c>
    </row>
    <row r="32" spans="3:16">
      <c r="E32" s="11" t="s">
        <v>129</v>
      </c>
      <c r="F32" s="3">
        <f>F30/F31</f>
        <v>0</v>
      </c>
      <c r="J32" s="11" t="s">
        <v>130</v>
      </c>
      <c r="K32" s="3">
        <f>K30/K31</f>
        <v>0</v>
      </c>
    </row>
    <row r="33" spans="3:16" ht="57">
      <c r="E33" s="13" t="s">
        <v>139</v>
      </c>
      <c r="F33" s="15"/>
      <c r="J33" s="13" t="s">
        <v>140</v>
      </c>
      <c r="K33" s="15"/>
    </row>
    <row r="38" spans="3:16" ht="15">
      <c r="C38" s="1" t="s">
        <v>144</v>
      </c>
    </row>
    <row r="39" spans="3:16">
      <c r="C39" t="s">
        <v>37</v>
      </c>
    </row>
    <row r="41" spans="3:16">
      <c r="C41" t="s">
        <v>221</v>
      </c>
    </row>
    <row r="42" spans="3:16">
      <c r="C42" t="s">
        <v>222</v>
      </c>
      <c r="O42" s="22"/>
    </row>
    <row r="45" spans="3:16" ht="28.5">
      <c r="C45" s="4" t="s">
        <v>57</v>
      </c>
      <c r="D45" s="4" t="s">
        <v>133</v>
      </c>
      <c r="E45" s="4" t="s">
        <v>131</v>
      </c>
      <c r="F45" s="4" t="s">
        <v>58</v>
      </c>
      <c r="H45" s="4" t="s">
        <v>57</v>
      </c>
      <c r="I45" s="4" t="s">
        <v>147</v>
      </c>
      <c r="J45" s="4" t="s">
        <v>131</v>
      </c>
      <c r="K45" s="4" t="s">
        <v>58</v>
      </c>
      <c r="M45" s="4" t="s">
        <v>137</v>
      </c>
      <c r="N45" s="4" t="s">
        <v>136</v>
      </c>
      <c r="O45" s="4" t="s">
        <v>142</v>
      </c>
      <c r="P45" s="4" t="s">
        <v>58</v>
      </c>
    </row>
    <row r="46" spans="3:16">
      <c r="C46" s="3" t="s">
        <v>60</v>
      </c>
      <c r="D46" s="8">
        <f>' I Czp - zamówienie podstawowe'!N44</f>
        <v>0</v>
      </c>
      <c r="E46" s="6">
        <v>226080</v>
      </c>
      <c r="F46" s="6">
        <f>D46*E46</f>
        <v>0</v>
      </c>
      <c r="H46" s="3" t="s">
        <v>60</v>
      </c>
      <c r="I46" s="6">
        <f>' I Czp - zamówienie podstawowe'!N65</f>
        <v>0</v>
      </c>
      <c r="J46" s="6">
        <v>695350</v>
      </c>
      <c r="K46" s="6">
        <f>I46*J46</f>
        <v>0</v>
      </c>
      <c r="M46" s="3" t="s">
        <v>130</v>
      </c>
      <c r="N46" s="6">
        <f>F54</f>
        <v>0</v>
      </c>
      <c r="O46" s="6">
        <v>107500</v>
      </c>
      <c r="P46" s="10">
        <f>N46*O46</f>
        <v>0</v>
      </c>
    </row>
    <row r="47" spans="3:16">
      <c r="C47" s="3" t="s">
        <v>59</v>
      </c>
      <c r="D47" s="8">
        <f>' I Czp - zamówienie podstawowe'!N45</f>
        <v>0</v>
      </c>
      <c r="E47" s="6">
        <v>496680</v>
      </c>
      <c r="F47" s="6">
        <f t="shared" ref="F47:F50" si="2">D47*E47</f>
        <v>0</v>
      </c>
      <c r="H47" s="3" t="s">
        <v>59</v>
      </c>
      <c r="I47" s="6">
        <f>' I Czp - zamówienie podstawowe'!N66</f>
        <v>0</v>
      </c>
      <c r="J47" s="6">
        <v>316520</v>
      </c>
      <c r="K47" s="6">
        <f t="shared" ref="K47:K50" si="3">I47*J47</f>
        <v>0</v>
      </c>
      <c r="M47" s="3" t="s">
        <v>148</v>
      </c>
      <c r="N47" s="21">
        <f>K54</f>
        <v>0</v>
      </c>
      <c r="O47" s="21">
        <v>150500</v>
      </c>
      <c r="P47" s="10">
        <f>N47*O47</f>
        <v>0</v>
      </c>
    </row>
    <row r="48" spans="3:16">
      <c r="C48" s="3" t="s">
        <v>61</v>
      </c>
      <c r="D48" s="8">
        <f>' I Czp - zamówienie podstawowe'!N46</f>
        <v>0</v>
      </c>
      <c r="E48" s="6">
        <v>117750</v>
      </c>
      <c r="F48" s="6">
        <f t="shared" si="2"/>
        <v>0</v>
      </c>
      <c r="H48" s="3" t="s">
        <v>61</v>
      </c>
      <c r="I48" s="6">
        <f>' I Czp - zamówienie podstawowe'!N67</f>
        <v>0</v>
      </c>
      <c r="J48" s="6">
        <v>164850</v>
      </c>
      <c r="K48" s="6">
        <f t="shared" si="3"/>
        <v>0</v>
      </c>
      <c r="M48" s="16"/>
      <c r="N48" s="17"/>
      <c r="O48" s="23" t="s">
        <v>150</v>
      </c>
      <c r="P48" s="10">
        <f>P46+P47</f>
        <v>0</v>
      </c>
    </row>
    <row r="49" spans="3:16">
      <c r="C49" s="3" t="s">
        <v>62</v>
      </c>
      <c r="D49" s="8">
        <f>' I Czp - zamówienie podstawowe'!N47</f>
        <v>0</v>
      </c>
      <c r="E49" s="6">
        <v>214650</v>
      </c>
      <c r="F49" s="6">
        <f t="shared" si="2"/>
        <v>0</v>
      </c>
      <c r="H49" s="3" t="s">
        <v>62</v>
      </c>
      <c r="I49" s="6">
        <f>' I Czp - zamówienie podstawowe'!N68</f>
        <v>0</v>
      </c>
      <c r="J49" s="6">
        <v>300520</v>
      </c>
      <c r="K49" s="6">
        <f t="shared" si="3"/>
        <v>0</v>
      </c>
      <c r="M49" s="18"/>
      <c r="N49" s="20"/>
      <c r="O49" s="13" t="s">
        <v>151</v>
      </c>
      <c r="P49" s="15"/>
    </row>
    <row r="50" spans="3:16">
      <c r="C50" s="3" t="s">
        <v>63</v>
      </c>
      <c r="D50" s="8">
        <f>' I Czp - zamówienie podstawowe'!N48</f>
        <v>0</v>
      </c>
      <c r="E50" s="6">
        <v>156840</v>
      </c>
      <c r="F50" s="6">
        <f t="shared" si="2"/>
        <v>0</v>
      </c>
      <c r="H50" s="3" t="s">
        <v>63</v>
      </c>
      <c r="I50" s="6">
        <f>' I Czp - zamówienie podstawowe'!N69</f>
        <v>0</v>
      </c>
      <c r="J50" s="6">
        <v>219570</v>
      </c>
      <c r="K50" s="6">
        <f t="shared" si="3"/>
        <v>0</v>
      </c>
      <c r="M50" s="18"/>
      <c r="N50" s="20"/>
      <c r="O50" s="20"/>
      <c r="P50" s="20"/>
    </row>
    <row r="51" spans="3:16">
      <c r="E51" s="11" t="s">
        <v>134</v>
      </c>
      <c r="F51" s="6">
        <f>SUM(F46:F50)</f>
        <v>0</v>
      </c>
      <c r="I51" s="14"/>
      <c r="J51" s="11" t="s">
        <v>134</v>
      </c>
      <c r="K51" s="6">
        <f>SUM(K46:K50)</f>
        <v>0</v>
      </c>
    </row>
    <row r="52" spans="3:16">
      <c r="E52" s="11" t="s">
        <v>135</v>
      </c>
      <c r="F52" s="6">
        <f>SUM(E46:E50)</f>
        <v>1212000</v>
      </c>
      <c r="J52" s="11" t="s">
        <v>135</v>
      </c>
      <c r="K52" s="6">
        <f>SUM(J46:J50)</f>
        <v>1696810</v>
      </c>
    </row>
    <row r="53" spans="3:16">
      <c r="E53" s="11" t="s">
        <v>130</v>
      </c>
      <c r="F53" s="3">
        <f>F51/F52</f>
        <v>0</v>
      </c>
      <c r="J53" s="11" t="s">
        <v>148</v>
      </c>
      <c r="K53" s="3">
        <f>K51/K52</f>
        <v>0</v>
      </c>
    </row>
    <row r="54" spans="3:16" ht="57">
      <c r="E54" s="13" t="s">
        <v>140</v>
      </c>
      <c r="F54" s="15"/>
      <c r="J54" s="13" t="s">
        <v>149</v>
      </c>
      <c r="K54" s="15"/>
    </row>
    <row r="59" spans="3:16" ht="15">
      <c r="C59" s="1" t="s">
        <v>152</v>
      </c>
    </row>
    <row r="60" spans="3:16">
      <c r="C60" t="s">
        <v>38</v>
      </c>
    </row>
    <row r="62" spans="3:16">
      <c r="C62" t="s">
        <v>223</v>
      </c>
    </row>
    <row r="63" spans="3:16">
      <c r="C63" t="s">
        <v>224</v>
      </c>
    </row>
    <row r="66" spans="3:16" ht="28.5">
      <c r="C66" s="4" t="s">
        <v>57</v>
      </c>
      <c r="D66" s="4" t="s">
        <v>147</v>
      </c>
      <c r="E66" s="4" t="s">
        <v>131</v>
      </c>
      <c r="F66" s="4" t="s">
        <v>58</v>
      </c>
      <c r="H66" s="4" t="s">
        <v>57</v>
      </c>
      <c r="I66" s="4" t="s">
        <v>155</v>
      </c>
      <c r="J66" s="4" t="s">
        <v>131</v>
      </c>
      <c r="K66" s="4" t="s">
        <v>58</v>
      </c>
      <c r="M66" s="4" t="s">
        <v>137</v>
      </c>
      <c r="N66" s="4" t="s">
        <v>136</v>
      </c>
      <c r="O66" s="4" t="s">
        <v>142</v>
      </c>
      <c r="P66" s="4" t="s">
        <v>58</v>
      </c>
    </row>
    <row r="67" spans="3:16">
      <c r="C67" s="3" t="s">
        <v>60</v>
      </c>
      <c r="D67" s="8">
        <f>' I Czp - zamówienie podstawowe'!N65</f>
        <v>0</v>
      </c>
      <c r="E67" s="6">
        <v>226080</v>
      </c>
      <c r="F67" s="6">
        <f>D67*E67</f>
        <v>0</v>
      </c>
      <c r="H67" s="3" t="s">
        <v>60</v>
      </c>
      <c r="I67" s="6">
        <f>' I Czp - zamówienie podstawowe'!N86</f>
        <v>0</v>
      </c>
      <c r="J67" s="6">
        <v>316520</v>
      </c>
      <c r="K67" s="6">
        <f>I67*J67</f>
        <v>0</v>
      </c>
      <c r="M67" s="3" t="s">
        <v>148</v>
      </c>
      <c r="N67" s="6">
        <f>F75</f>
        <v>0</v>
      </c>
      <c r="O67" s="6">
        <v>161250</v>
      </c>
      <c r="P67" s="10">
        <f>N67*O67</f>
        <v>0</v>
      </c>
    </row>
    <row r="68" spans="3:16">
      <c r="C68" s="3" t="s">
        <v>59</v>
      </c>
      <c r="D68" s="8">
        <f>' I Czp - zamówienie podstawowe'!N66</f>
        <v>0</v>
      </c>
      <c r="E68" s="6">
        <v>496680</v>
      </c>
      <c r="F68" s="6">
        <f t="shared" ref="F68:F71" si="4">D68*E68</f>
        <v>0</v>
      </c>
      <c r="H68" s="3" t="s">
        <v>59</v>
      </c>
      <c r="I68" s="6">
        <f>' I Czp - zamówienie podstawowe'!N87</f>
        <v>0</v>
      </c>
      <c r="J68" s="6">
        <v>695350</v>
      </c>
      <c r="K68" s="6">
        <f t="shared" ref="K68:K71" si="5">I68*J68</f>
        <v>0</v>
      </c>
      <c r="M68" s="3" t="s">
        <v>157</v>
      </c>
      <c r="N68" s="21">
        <f>K75</f>
        <v>0</v>
      </c>
      <c r="O68" s="21">
        <v>225750</v>
      </c>
      <c r="P68" s="10">
        <f>N68*O68</f>
        <v>0</v>
      </c>
    </row>
    <row r="69" spans="3:16">
      <c r="C69" s="3" t="s">
        <v>61</v>
      </c>
      <c r="D69" s="8">
        <f>' I Czp - zamówienie podstawowe'!N67</f>
        <v>0</v>
      </c>
      <c r="E69" s="6">
        <v>117750</v>
      </c>
      <c r="F69" s="6">
        <f t="shared" si="4"/>
        <v>0</v>
      </c>
      <c r="H69" s="3" t="s">
        <v>61</v>
      </c>
      <c r="I69" s="6">
        <f>' I Czp - zamówienie podstawowe'!N88</f>
        <v>0</v>
      </c>
      <c r="J69" s="6">
        <v>164850</v>
      </c>
      <c r="K69" s="6">
        <f t="shared" si="5"/>
        <v>0</v>
      </c>
      <c r="M69" s="16"/>
      <c r="N69" s="17"/>
      <c r="O69" s="23" t="s">
        <v>156</v>
      </c>
      <c r="P69" s="10">
        <f>P67+P68</f>
        <v>0</v>
      </c>
    </row>
    <row r="70" spans="3:16">
      <c r="C70" s="3" t="s">
        <v>62</v>
      </c>
      <c r="D70" s="8">
        <f>' I Czp - zamówienie podstawowe'!N68</f>
        <v>0</v>
      </c>
      <c r="E70" s="6">
        <v>214650</v>
      </c>
      <c r="F70" s="6">
        <f t="shared" si="4"/>
        <v>0</v>
      </c>
      <c r="H70" s="3" t="s">
        <v>62</v>
      </c>
      <c r="I70" s="6">
        <f>' I Czp - zamówienie podstawowe'!N89</f>
        <v>0</v>
      </c>
      <c r="J70" s="6">
        <v>300520</v>
      </c>
      <c r="K70" s="6">
        <f t="shared" si="5"/>
        <v>0</v>
      </c>
      <c r="M70" s="18"/>
      <c r="N70" s="20"/>
      <c r="O70" s="13" t="s">
        <v>167</v>
      </c>
      <c r="P70" s="15"/>
    </row>
    <row r="71" spans="3:16">
      <c r="C71" s="3" t="s">
        <v>63</v>
      </c>
      <c r="D71" s="8">
        <f>' I Czp - zamówienie podstawowe'!N69</f>
        <v>0</v>
      </c>
      <c r="E71" s="6">
        <v>156840</v>
      </c>
      <c r="F71" s="6">
        <f t="shared" si="4"/>
        <v>0</v>
      </c>
      <c r="H71" s="3" t="s">
        <v>63</v>
      </c>
      <c r="I71" s="6">
        <f>' I Czp - zamówienie podstawowe'!N90</f>
        <v>0</v>
      </c>
      <c r="J71" s="6">
        <v>219570</v>
      </c>
      <c r="K71" s="6">
        <f t="shared" si="5"/>
        <v>0</v>
      </c>
      <c r="M71" s="18"/>
      <c r="N71" s="20"/>
      <c r="O71" s="20"/>
      <c r="P71" s="20"/>
    </row>
    <row r="72" spans="3:16">
      <c r="E72" s="11" t="s">
        <v>134</v>
      </c>
      <c r="F72" s="6">
        <f>SUM(F67:F71)</f>
        <v>0</v>
      </c>
      <c r="I72" s="14"/>
      <c r="J72" s="11" t="s">
        <v>134</v>
      </c>
      <c r="K72" s="6">
        <f>SUM(K67:K71)</f>
        <v>0</v>
      </c>
    </row>
    <row r="73" spans="3:16">
      <c r="E73" s="11" t="s">
        <v>135</v>
      </c>
      <c r="F73" s="6">
        <f>SUM(E67:E71)</f>
        <v>1212000</v>
      </c>
      <c r="J73" s="11" t="s">
        <v>135</v>
      </c>
      <c r="K73" s="6">
        <f>SUM(J67:J71)</f>
        <v>1696810</v>
      </c>
    </row>
    <row r="74" spans="3:16">
      <c r="E74" s="11" t="s">
        <v>148</v>
      </c>
      <c r="F74" s="3">
        <f>F72/F73</f>
        <v>0</v>
      </c>
      <c r="J74" s="11" t="s">
        <v>157</v>
      </c>
      <c r="K74" s="3">
        <f>K72/K73</f>
        <v>0</v>
      </c>
    </row>
    <row r="75" spans="3:16" ht="57">
      <c r="E75" s="13" t="s">
        <v>149</v>
      </c>
      <c r="F75" s="15"/>
      <c r="J75" s="13" t="s">
        <v>158</v>
      </c>
      <c r="K75" s="15"/>
    </row>
    <row r="80" spans="3:16" ht="15">
      <c r="C80" s="1" t="s">
        <v>159</v>
      </c>
    </row>
    <row r="81" spans="3:16">
      <c r="C81" t="s">
        <v>39</v>
      </c>
    </row>
    <row r="83" spans="3:16">
      <c r="C83" t="s">
        <v>225</v>
      </c>
    </row>
    <row r="84" spans="3:16">
      <c r="C84" t="s">
        <v>226</v>
      </c>
    </row>
    <row r="87" spans="3:16" ht="28.5">
      <c r="C87" s="4" t="s">
        <v>57</v>
      </c>
      <c r="D87" s="4" t="s">
        <v>155</v>
      </c>
      <c r="E87" s="4" t="s">
        <v>131</v>
      </c>
      <c r="F87" s="4" t="s">
        <v>58</v>
      </c>
      <c r="H87" s="4" t="s">
        <v>57</v>
      </c>
      <c r="I87" s="4" t="s">
        <v>162</v>
      </c>
      <c r="J87" s="4" t="s">
        <v>131</v>
      </c>
      <c r="K87" s="4" t="s">
        <v>58</v>
      </c>
      <c r="M87" s="4" t="s">
        <v>137</v>
      </c>
      <c r="N87" s="4" t="s">
        <v>136</v>
      </c>
      <c r="O87" s="4" t="s">
        <v>142</v>
      </c>
      <c r="P87" s="4" t="s">
        <v>58</v>
      </c>
    </row>
    <row r="88" spans="3:16">
      <c r="C88" s="3" t="s">
        <v>60</v>
      </c>
      <c r="D88" s="8">
        <f>' I Czp - zamówienie podstawowe'!N86</f>
        <v>0</v>
      </c>
      <c r="E88" s="6">
        <v>226080</v>
      </c>
      <c r="F88" s="6">
        <f>D88*E88</f>
        <v>0</v>
      </c>
      <c r="H88" s="3" t="s">
        <v>60</v>
      </c>
      <c r="I88" s="6">
        <f>' I Czp - zamówienie podstawowe'!N107</f>
        <v>0</v>
      </c>
      <c r="J88" s="6">
        <v>316520</v>
      </c>
      <c r="K88" s="6">
        <f>I88*J88</f>
        <v>0</v>
      </c>
      <c r="M88" s="3" t="s">
        <v>157</v>
      </c>
      <c r="N88" s="6">
        <f>F96</f>
        <v>0</v>
      </c>
      <c r="O88" s="6">
        <v>215000</v>
      </c>
      <c r="P88" s="10">
        <f>N88*O88</f>
        <v>0</v>
      </c>
    </row>
    <row r="89" spans="3:16">
      <c r="C89" s="3" t="s">
        <v>59</v>
      </c>
      <c r="D89" s="8">
        <f>' I Czp - zamówienie podstawowe'!N87</f>
        <v>0</v>
      </c>
      <c r="E89" s="6">
        <v>496680</v>
      </c>
      <c r="F89" s="6">
        <f t="shared" ref="F89:F92" si="6">D89*E89</f>
        <v>0</v>
      </c>
      <c r="H89" s="3" t="s">
        <v>59</v>
      </c>
      <c r="I89" s="6">
        <f>' I Czp - zamówienie podstawowe'!N108</f>
        <v>0</v>
      </c>
      <c r="J89" s="6">
        <v>695350</v>
      </c>
      <c r="K89" s="6">
        <f t="shared" ref="K89:K92" si="7">I89*J89</f>
        <v>0</v>
      </c>
      <c r="M89" s="3" t="s">
        <v>163</v>
      </c>
      <c r="N89" s="21">
        <f>K96</f>
        <v>0</v>
      </c>
      <c r="O89" s="21">
        <v>301000</v>
      </c>
      <c r="P89" s="10">
        <f>N89*O89</f>
        <v>0</v>
      </c>
    </row>
    <row r="90" spans="3:16">
      <c r="C90" s="3" t="s">
        <v>61</v>
      </c>
      <c r="D90" s="8">
        <f>' I Czp - zamówienie podstawowe'!N88</f>
        <v>0</v>
      </c>
      <c r="E90" s="6">
        <v>117750</v>
      </c>
      <c r="F90" s="6">
        <f t="shared" si="6"/>
        <v>0</v>
      </c>
      <c r="H90" s="3" t="s">
        <v>61</v>
      </c>
      <c r="I90" s="6">
        <f>' I Czp - zamówienie podstawowe'!N109</f>
        <v>0</v>
      </c>
      <c r="J90" s="6">
        <v>164850</v>
      </c>
      <c r="K90" s="6">
        <f t="shared" si="7"/>
        <v>0</v>
      </c>
      <c r="M90" s="16"/>
      <c r="N90" s="17"/>
      <c r="O90" s="23" t="s">
        <v>166</v>
      </c>
      <c r="P90" s="10">
        <f>P88+P89</f>
        <v>0</v>
      </c>
    </row>
    <row r="91" spans="3:16">
      <c r="C91" s="3" t="s">
        <v>62</v>
      </c>
      <c r="D91" s="8">
        <f>' I Czp - zamówienie podstawowe'!N89</f>
        <v>0</v>
      </c>
      <c r="E91" s="6">
        <v>214650</v>
      </c>
      <c r="F91" s="6">
        <f t="shared" si="6"/>
        <v>0</v>
      </c>
      <c r="H91" s="3" t="s">
        <v>62</v>
      </c>
      <c r="I91" s="6">
        <f>' I Czp - zamówienie podstawowe'!N110</f>
        <v>0</v>
      </c>
      <c r="J91" s="6">
        <v>300520</v>
      </c>
      <c r="K91" s="6">
        <f t="shared" si="7"/>
        <v>0</v>
      </c>
      <c r="M91" s="18"/>
      <c r="N91" s="20"/>
      <c r="O91" s="13" t="s">
        <v>165</v>
      </c>
      <c r="P91" s="15"/>
    </row>
    <row r="92" spans="3:16">
      <c r="C92" s="3" t="s">
        <v>63</v>
      </c>
      <c r="D92" s="8">
        <f>' I Czp - zamówienie podstawowe'!N90</f>
        <v>0</v>
      </c>
      <c r="E92" s="6">
        <v>156840</v>
      </c>
      <c r="F92" s="6">
        <f t="shared" si="6"/>
        <v>0</v>
      </c>
      <c r="H92" s="3" t="s">
        <v>63</v>
      </c>
      <c r="I92" s="6">
        <f>' I Czp - zamówienie podstawowe'!N111</f>
        <v>0</v>
      </c>
      <c r="J92" s="6">
        <v>219570</v>
      </c>
      <c r="K92" s="6">
        <f t="shared" si="7"/>
        <v>0</v>
      </c>
      <c r="M92" s="18"/>
      <c r="N92" s="20"/>
      <c r="O92" s="20"/>
      <c r="P92" s="20"/>
    </row>
    <row r="93" spans="3:16">
      <c r="E93" s="11" t="s">
        <v>134</v>
      </c>
      <c r="F93" s="6">
        <f>SUM(F88:F92)</f>
        <v>0</v>
      </c>
      <c r="I93" s="14"/>
      <c r="J93" s="11" t="s">
        <v>134</v>
      </c>
      <c r="K93" s="6">
        <f>SUM(K88:K92)</f>
        <v>0</v>
      </c>
    </row>
    <row r="94" spans="3:16">
      <c r="E94" s="11" t="s">
        <v>135</v>
      </c>
      <c r="F94" s="6">
        <f>SUM(E88:E92)</f>
        <v>1212000</v>
      </c>
      <c r="J94" s="11" t="s">
        <v>135</v>
      </c>
      <c r="K94" s="6">
        <f>SUM(J88:J92)</f>
        <v>1696810</v>
      </c>
    </row>
    <row r="95" spans="3:16">
      <c r="E95" s="11" t="s">
        <v>157</v>
      </c>
      <c r="F95" s="3">
        <f>F93/F94</f>
        <v>0</v>
      </c>
      <c r="J95" s="11" t="s">
        <v>163</v>
      </c>
      <c r="K95" s="3">
        <f>K93/K94</f>
        <v>0</v>
      </c>
    </row>
    <row r="96" spans="3:16" ht="57">
      <c r="E96" s="13" t="s">
        <v>158</v>
      </c>
      <c r="F96" s="15"/>
      <c r="J96" s="13" t="s">
        <v>164</v>
      </c>
      <c r="K96" s="15"/>
    </row>
    <row r="101" spans="3:16" ht="15">
      <c r="C101" s="1" t="s">
        <v>168</v>
      </c>
    </row>
    <row r="102" spans="3:16">
      <c r="C102" t="s">
        <v>40</v>
      </c>
    </row>
    <row r="104" spans="3:16">
      <c r="C104" t="s">
        <v>227</v>
      </c>
    </row>
    <row r="105" spans="3:16">
      <c r="C105" t="s">
        <v>228</v>
      </c>
    </row>
    <row r="108" spans="3:16" ht="28.5">
      <c r="C108" s="4" t="s">
        <v>57</v>
      </c>
      <c r="D108" s="4" t="s">
        <v>162</v>
      </c>
      <c r="E108" s="4" t="s">
        <v>131</v>
      </c>
      <c r="F108" s="4" t="s">
        <v>58</v>
      </c>
      <c r="H108" s="4" t="s">
        <v>57</v>
      </c>
      <c r="I108" s="4" t="s">
        <v>171</v>
      </c>
      <c r="J108" s="4" t="s">
        <v>131</v>
      </c>
      <c r="K108" s="4" t="s">
        <v>58</v>
      </c>
      <c r="M108" s="4" t="s">
        <v>137</v>
      </c>
      <c r="N108" s="4" t="s">
        <v>136</v>
      </c>
      <c r="O108" s="4" t="s">
        <v>142</v>
      </c>
      <c r="P108" s="4" t="s">
        <v>58</v>
      </c>
    </row>
    <row r="109" spans="3:16">
      <c r="C109" s="3" t="s">
        <v>60</v>
      </c>
      <c r="D109" s="8">
        <f>' I Czp - zamówienie podstawowe'!N107</f>
        <v>0</v>
      </c>
      <c r="E109" s="6">
        <v>226080</v>
      </c>
      <c r="F109" s="6">
        <f>D109*E109</f>
        <v>0</v>
      </c>
      <c r="H109" s="3" t="s">
        <v>60</v>
      </c>
      <c r="I109" s="6">
        <f>' I Czp - zamówienie podstawowe'!N128</f>
        <v>0</v>
      </c>
      <c r="J109" s="6">
        <v>316520</v>
      </c>
      <c r="K109" s="6">
        <f>I109*J109</f>
        <v>0</v>
      </c>
      <c r="M109" s="3" t="s">
        <v>163</v>
      </c>
      <c r="N109" s="6">
        <f>F117</f>
        <v>0</v>
      </c>
      <c r="O109" s="6">
        <v>268750</v>
      </c>
      <c r="P109" s="10">
        <f>N109*O109</f>
        <v>0</v>
      </c>
    </row>
    <row r="110" spans="3:16">
      <c r="C110" s="3" t="s">
        <v>59</v>
      </c>
      <c r="D110" s="8">
        <f>' I Czp - zamówienie podstawowe'!N108</f>
        <v>0</v>
      </c>
      <c r="E110" s="6">
        <v>496680</v>
      </c>
      <c r="F110" s="6">
        <f t="shared" ref="F110:F113" si="8">D110*E110</f>
        <v>0</v>
      </c>
      <c r="H110" s="3" t="s">
        <v>59</v>
      </c>
      <c r="I110" s="6">
        <f>' I Czp - zamówienie podstawowe'!N129</f>
        <v>0</v>
      </c>
      <c r="J110" s="6">
        <v>695350</v>
      </c>
      <c r="K110" s="6">
        <f t="shared" ref="K110:K113" si="9">I110*J110</f>
        <v>0</v>
      </c>
      <c r="M110" s="3" t="s">
        <v>172</v>
      </c>
      <c r="N110" s="21">
        <f>K117</f>
        <v>0</v>
      </c>
      <c r="O110" s="21">
        <v>376250</v>
      </c>
      <c r="P110" s="10">
        <f>N110*O110</f>
        <v>0</v>
      </c>
    </row>
    <row r="111" spans="3:16">
      <c r="C111" s="3" t="s">
        <v>61</v>
      </c>
      <c r="D111" s="8">
        <f>' I Czp - zamówienie podstawowe'!N109</f>
        <v>0</v>
      </c>
      <c r="E111" s="6">
        <v>117750</v>
      </c>
      <c r="F111" s="6">
        <f t="shared" si="8"/>
        <v>0</v>
      </c>
      <c r="H111" s="3" t="s">
        <v>61</v>
      </c>
      <c r="I111" s="6">
        <f>' I Czp - zamówienie podstawowe'!N130</f>
        <v>0</v>
      </c>
      <c r="J111" s="6">
        <v>164850</v>
      </c>
      <c r="K111" s="6">
        <f t="shared" si="9"/>
        <v>0</v>
      </c>
      <c r="M111" s="16"/>
      <c r="N111" s="17"/>
      <c r="O111" s="23" t="s">
        <v>174</v>
      </c>
      <c r="P111" s="10">
        <f>P109+P110</f>
        <v>0</v>
      </c>
    </row>
    <row r="112" spans="3:16">
      <c r="C112" s="3" t="s">
        <v>62</v>
      </c>
      <c r="D112" s="8">
        <f>' I Czp - zamówienie podstawowe'!N110</f>
        <v>0</v>
      </c>
      <c r="E112" s="6">
        <v>214650</v>
      </c>
      <c r="F112" s="6">
        <f t="shared" si="8"/>
        <v>0</v>
      </c>
      <c r="H112" s="3" t="s">
        <v>62</v>
      </c>
      <c r="I112" s="6">
        <f>' I Czp - zamówienie podstawowe'!N131</f>
        <v>0</v>
      </c>
      <c r="J112" s="6">
        <v>300520</v>
      </c>
      <c r="K112" s="6">
        <f t="shared" si="9"/>
        <v>0</v>
      </c>
      <c r="M112" s="18"/>
      <c r="N112" s="20"/>
      <c r="O112" s="13" t="s">
        <v>175</v>
      </c>
      <c r="P112" s="15"/>
    </row>
    <row r="113" spans="3:16">
      <c r="C113" s="3" t="s">
        <v>63</v>
      </c>
      <c r="D113" s="8">
        <f>' I Czp - zamówienie podstawowe'!N111</f>
        <v>0</v>
      </c>
      <c r="E113" s="6">
        <v>156840</v>
      </c>
      <c r="F113" s="6">
        <f t="shared" si="8"/>
        <v>0</v>
      </c>
      <c r="H113" s="3" t="s">
        <v>63</v>
      </c>
      <c r="I113" s="6">
        <f>' I Czp - zamówienie podstawowe'!N132</f>
        <v>0</v>
      </c>
      <c r="J113" s="6">
        <v>219570</v>
      </c>
      <c r="K113" s="6">
        <f t="shared" si="9"/>
        <v>0</v>
      </c>
      <c r="M113" s="18"/>
      <c r="N113" s="20"/>
      <c r="O113" s="20"/>
      <c r="P113" s="20"/>
    </row>
    <row r="114" spans="3:16">
      <c r="E114" s="11" t="s">
        <v>134</v>
      </c>
      <c r="F114" s="6">
        <f>SUM(F109:F113)</f>
        <v>0</v>
      </c>
      <c r="I114" s="14"/>
      <c r="J114" s="11" t="s">
        <v>134</v>
      </c>
      <c r="K114" s="6">
        <f>SUM(K109:K113)</f>
        <v>0</v>
      </c>
    </row>
    <row r="115" spans="3:16">
      <c r="E115" s="11" t="s">
        <v>135</v>
      </c>
      <c r="F115" s="6">
        <f>SUM(E109:E113)</f>
        <v>1212000</v>
      </c>
      <c r="J115" s="11" t="s">
        <v>135</v>
      </c>
      <c r="K115" s="6">
        <f>SUM(J109:J113)</f>
        <v>1696810</v>
      </c>
    </row>
    <row r="116" spans="3:16">
      <c r="E116" s="11" t="s">
        <v>163</v>
      </c>
      <c r="F116" s="3">
        <f>F114/F115</f>
        <v>0</v>
      </c>
      <c r="J116" s="11" t="s">
        <v>172</v>
      </c>
      <c r="K116" s="3">
        <f>K114/K115</f>
        <v>0</v>
      </c>
    </row>
    <row r="117" spans="3:16" ht="57">
      <c r="E117" s="13" t="s">
        <v>164</v>
      </c>
      <c r="F117" s="15"/>
      <c r="J117" s="13" t="s">
        <v>173</v>
      </c>
      <c r="K117" s="15"/>
    </row>
    <row r="122" spans="3:16" ht="15">
      <c r="C122" s="1" t="s">
        <v>176</v>
      </c>
    </row>
    <row r="123" spans="3:16">
      <c r="C123" t="s">
        <v>41</v>
      </c>
    </row>
    <row r="125" spans="3:16">
      <c r="C125" t="s">
        <v>229</v>
      </c>
    </row>
    <row r="128" spans="3:16" ht="28.5">
      <c r="C128" s="4" t="s">
        <v>57</v>
      </c>
      <c r="D128" s="4" t="s">
        <v>171</v>
      </c>
      <c r="E128" s="4" t="s">
        <v>131</v>
      </c>
      <c r="F128" s="4" t="s">
        <v>58</v>
      </c>
      <c r="M128" s="4" t="s">
        <v>137</v>
      </c>
      <c r="N128" s="4" t="s">
        <v>136</v>
      </c>
      <c r="O128" s="4" t="s">
        <v>142</v>
      </c>
      <c r="P128" s="4" t="s">
        <v>58</v>
      </c>
    </row>
    <row r="129" spans="3:16">
      <c r="C129" s="3" t="s">
        <v>60</v>
      </c>
      <c r="D129" s="8">
        <f>' I Czp - zamówienie podstawowe'!N128</f>
        <v>0</v>
      </c>
      <c r="E129" s="6">
        <v>226080</v>
      </c>
      <c r="F129" s="6">
        <f>D129*E129</f>
        <v>0</v>
      </c>
      <c r="M129" s="3" t="s">
        <v>178</v>
      </c>
      <c r="N129" s="6">
        <f>F137</f>
        <v>0</v>
      </c>
      <c r="O129" s="6">
        <v>112875</v>
      </c>
      <c r="P129" s="10">
        <f>N129*O129</f>
        <v>0</v>
      </c>
    </row>
    <row r="130" spans="3:16">
      <c r="C130" s="3" t="s">
        <v>59</v>
      </c>
      <c r="D130" s="8">
        <f>' I Czp - zamówienie podstawowe'!N129</f>
        <v>0</v>
      </c>
      <c r="E130" s="6">
        <v>496680</v>
      </c>
      <c r="F130" s="6">
        <f t="shared" ref="F130:F133" si="10">D130*E130</f>
        <v>0</v>
      </c>
      <c r="M130" s="27"/>
      <c r="N130" s="28"/>
      <c r="O130" s="23" t="s">
        <v>180</v>
      </c>
      <c r="P130" s="10">
        <f>P129</f>
        <v>0</v>
      </c>
    </row>
    <row r="131" spans="3:16">
      <c r="C131" s="3" t="s">
        <v>61</v>
      </c>
      <c r="D131" s="8">
        <f>' I Czp - zamówienie podstawowe'!N130</f>
        <v>0</v>
      </c>
      <c r="E131" s="6">
        <v>117750</v>
      </c>
      <c r="F131" s="6">
        <f t="shared" si="10"/>
        <v>0</v>
      </c>
      <c r="M131" s="18"/>
      <c r="N131" s="19"/>
      <c r="O131" s="13" t="s">
        <v>181</v>
      </c>
      <c r="P131" s="15"/>
    </row>
    <row r="132" spans="3:16">
      <c r="C132" s="3" t="s">
        <v>62</v>
      </c>
      <c r="D132" s="8">
        <f>' I Czp - zamówienie podstawowe'!N131</f>
        <v>0</v>
      </c>
      <c r="E132" s="6">
        <v>214650</v>
      </c>
      <c r="F132" s="6">
        <f t="shared" si="10"/>
        <v>0</v>
      </c>
      <c r="M132" s="18"/>
      <c r="N132" s="20"/>
    </row>
    <row r="133" spans="3:16">
      <c r="C133" s="3" t="s">
        <v>63</v>
      </c>
      <c r="D133" s="8">
        <f>' I Czp - zamówienie podstawowe'!N132</f>
        <v>0</v>
      </c>
      <c r="E133" s="6">
        <v>156840</v>
      </c>
      <c r="F133" s="6">
        <f t="shared" si="10"/>
        <v>0</v>
      </c>
    </row>
    <row r="134" spans="3:16">
      <c r="E134" s="11" t="s">
        <v>134</v>
      </c>
      <c r="F134" s="6">
        <f>SUM(F129:F133)</f>
        <v>0</v>
      </c>
    </row>
    <row r="135" spans="3:16">
      <c r="E135" s="11" t="s">
        <v>135</v>
      </c>
      <c r="F135" s="6">
        <f>SUM(E129:E133)</f>
        <v>1212000</v>
      </c>
    </row>
    <row r="136" spans="3:16">
      <c r="E136" s="11" t="s">
        <v>178</v>
      </c>
      <c r="F136" s="3">
        <f>F134/F135</f>
        <v>0</v>
      </c>
    </row>
    <row r="137" spans="3:16" ht="57">
      <c r="E137" s="13" t="s">
        <v>179</v>
      </c>
      <c r="F137" s="15"/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 I Czp - zamówienie podstawowe</vt:lpstr>
      <vt:lpstr>I Co - prawo opcji</vt:lpstr>
      <vt:lpstr>II Czp - zamówienie podstawowe</vt:lpstr>
      <vt:lpstr>II Co - prawo opcji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ummawr04</dc:creator>
  <cp:lastModifiedBy>Elżbieta Piwowarczyk</cp:lastModifiedBy>
  <cp:lastPrinted>2023-06-13T08:58:43Z</cp:lastPrinted>
  <dcterms:created xsi:type="dcterms:W3CDTF">2023-06-01T13:28:30Z</dcterms:created>
  <dcterms:modified xsi:type="dcterms:W3CDTF">2023-07-25T09:34:36Z</dcterms:modified>
</cp:coreProperties>
</file>